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doimspp-my.sharepoint.com/personal/mstout_ibc_doi_gov/Documents/Home_Drive/My Documents/Website Updates/Next update/"/>
    </mc:Choice>
  </mc:AlternateContent>
  <xr:revisionPtr revIDLastSave="272" documentId="8_{FD641DE0-8A87-4928-9DEB-C538499E4087}" xr6:coauthVersionLast="47" xr6:coauthVersionMax="47" xr10:uidLastSave="{D1191B40-95CA-4011-9031-0559456F62FB}"/>
  <bookViews>
    <workbookView xWindow="-120" yWindow="-120" windowWidth="29040" windowHeight="15840" tabRatio="877" xr2:uid="{00000000-000D-0000-FFFF-FFFF00000000}"/>
  </bookViews>
  <sheets>
    <sheet name="start here-do not delete" sheetId="1" r:id="rId1"/>
    <sheet name="Rate Info Sheet" sheetId="19" r:id="rId2"/>
    <sheet name="Sample Audit Page" sheetId="26" r:id="rId3"/>
    <sheet name="Exh C actual base" sheetId="13" r:id="rId4"/>
    <sheet name="Exh C-1 IndirectCostCollection" sheetId="18" r:id="rId5"/>
    <sheet name="Exh D proposed base" sheetId="7" r:id="rId6"/>
    <sheet name="Exh E-1 actual pool" sheetId="8" r:id="rId7"/>
    <sheet name="Exh E-2 proposed pool" sheetId="9" r:id="rId8"/>
    <sheet name="Exh F reconciliation" sheetId="10" r:id="rId9"/>
    <sheet name="Exh G depreciation" sheetId="14" r:id="rId10"/>
    <sheet name="Exh H professional services" sheetId="17" r:id="rId11"/>
    <sheet name="Exh I GL of pool account" sheetId="20" r:id="rId12"/>
    <sheet name="Exh J GL of IDC revenue" sheetId="21" r:id="rId13"/>
    <sheet name="Exh B-1 Carryforward (638)" sheetId="24" r:id="rId14"/>
    <sheet name="Exh B-2 Carryforward(all other)" sheetId="22" r:id="rId15"/>
    <sheet name="Exh B-3 Carryforward" sheetId="12" r:id="rId16"/>
    <sheet name="Exh A Rate" sheetId="25" r:id="rId17"/>
  </sheets>
  <definedNames>
    <definedName name="Entity" localSheetId="2">#REF!</definedName>
    <definedName name="Entity">'start here-do not delete'!$G$29</definedName>
    <definedName name="_xlnm.Print_Area" localSheetId="16">'Exh A Rate'!$A$1:$H$23</definedName>
    <definedName name="_xlnm.Print_Area" localSheetId="13">'Exh B-1 Carryforward (638)'!$A$1:$Q$28</definedName>
    <definedName name="_xlnm.Print_Area" localSheetId="14">'Exh B-2 Carryforward(all other)'!$A$1:$L$46</definedName>
    <definedName name="_xlnm.Print_Area" localSheetId="15">'Exh B-3 Carryforward'!$A$1:$T$39</definedName>
    <definedName name="_xlnm.Print_Area" localSheetId="3">'Exh C actual base'!$A$1:$AH$195</definedName>
    <definedName name="_xlnm.Print_Area" localSheetId="4">'Exh C-1 IndirectCostCollection'!$A$1:$L$39</definedName>
    <definedName name="_xlnm.Print_Area" localSheetId="5">'Exh D proposed base'!$B$1:$W$195</definedName>
    <definedName name="_xlnm.Print_Area" localSheetId="6">'Exh E-1 actual pool'!$A$1:$Q$86</definedName>
    <definedName name="_xlnm.Print_Area" localSheetId="7">'Exh E-2 proposed pool'!$A$1:$R$86</definedName>
    <definedName name="_xlnm.Print_Area" localSheetId="9">'Exh G depreciation'!$A$1:$I$34</definedName>
    <definedName name="_xlnm.Print_Titles" localSheetId="3">'Exh C actual base'!$1:$9</definedName>
    <definedName name="_xlnm.Print_Titles" localSheetId="5">'Exh D proposed base'!$1:$10</definedName>
    <definedName name="_xlnm.Print_Titles" localSheetId="6">'Exh E-1 actual pool'!$3:$7</definedName>
    <definedName name="_xlnm.Print_Titles" localSheetId="7">'Exh E-2 proposed pool'!$3:$7</definedName>
    <definedName name="Z_55322F06_EF2B_4EBF_91FC_6C830D0D22C9_.wvu.PrintTitles" localSheetId="5" hidden="1">'Exh D proposed base'!$1:$9</definedName>
    <definedName name="Z_55322F06_EF2B_4EBF_91FC_6C830D0D22C9_.wvu.PrintTitles" localSheetId="6" hidden="1">'Exh E-1 actual pool'!$1:$7</definedName>
    <definedName name="Z_55322F06_EF2B_4EBF_91FC_6C830D0D22C9_.wvu.PrintTitles" localSheetId="7" hidden="1">'Exh E-2 proposed pool'!$1:$7</definedName>
    <definedName name="Z_96FAF5F8_BD57_4EDE_AC8B_7E6854529246_.wvu.PrintTitles" localSheetId="5" hidden="1">'Exh D proposed base'!$1:$9</definedName>
    <definedName name="Z_96FAF5F8_BD57_4EDE_AC8B_7E6854529246_.wvu.PrintTitles" localSheetId="6" hidden="1">'Exh E-1 actual pool'!$1:$7</definedName>
    <definedName name="Z_96FAF5F8_BD57_4EDE_AC8B_7E6854529246_.wvu.PrintTitles" localSheetId="7" hidden="1">'Exh E-2 proposed pool'!$1:$7</definedName>
    <definedName name="Z_EC77BDF0_E4AB_4C37_A286_B132C795CB0B_.wvu.PrintTitles" localSheetId="5" hidden="1">'Exh D proposed base'!$1:$9</definedName>
    <definedName name="Z_EC77BDF0_E4AB_4C37_A286_B132C795CB0B_.wvu.PrintTitles" localSheetId="6" hidden="1">'Exh E-1 actual pool'!$1:$7</definedName>
    <definedName name="Z_EC77BDF0_E4AB_4C37_A286_B132C795CB0B_.wvu.PrintTitles" localSheetId="7" hidden="1">'Exh E-2 proposed pool'!$1:$7</definedName>
  </definedNames>
  <calcPr calcId="191029"/>
  <customWorkbookViews>
    <customWorkbookView name="Victor Sepulveda - Personal View" guid="{55322F06-EF2B-4EBF-91FC-6C830D0D22C9}" mergeInterval="0" personalView="1" maximized="1" windowWidth="1276" windowHeight="851" tabRatio="953" activeSheetId="7"/>
    <customWorkbookView name="National Business Center - Personal View" guid="{EC77BDF0-E4AB-4C37-A286-B132C795CB0B}" mergeInterval="0" personalView="1" maximized="1" windowWidth="950" windowHeight="597" tabRatio="953" activeSheetId="1"/>
    <customWorkbookView name="user - Personal View" guid="{96FAF5F8-BD57-4EDE-AC8B-7E6854529246}" mergeInterval="0" personalView="1" maximized="1" windowWidth="1020" windowHeight="578" tabRatio="95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26" l="1"/>
  <c r="F21" i="26"/>
  <c r="F15" i="26"/>
  <c r="G15" i="26" s="1"/>
  <c r="F16" i="26"/>
  <c r="E42" i="10"/>
  <c r="D66" i="9"/>
  <c r="E190" i="7"/>
  <c r="N64" i="8"/>
  <c r="L64" i="8"/>
  <c r="J64" i="8"/>
  <c r="H64" i="8"/>
  <c r="F64" i="8"/>
  <c r="D64" i="8"/>
  <c r="D81" i="8"/>
  <c r="L75" i="9"/>
  <c r="L81" i="9" s="1"/>
  <c r="J75" i="9"/>
  <c r="J81" i="9" s="1"/>
  <c r="H75" i="9"/>
  <c r="H81" i="9" s="1"/>
  <c r="F75" i="9"/>
  <c r="F81" i="9" s="1"/>
  <c r="D75" i="9"/>
  <c r="D81" i="9" s="1"/>
  <c r="N81" i="8"/>
  <c r="L81" i="8"/>
  <c r="J81" i="8"/>
  <c r="H81" i="8"/>
  <c r="F81" i="8"/>
  <c r="N75" i="8"/>
  <c r="L75" i="8"/>
  <c r="J75" i="8"/>
  <c r="H75" i="8"/>
  <c r="F75" i="8"/>
  <c r="D75" i="8"/>
  <c r="G24" i="14"/>
  <c r="E24" i="14"/>
  <c r="E23" i="14"/>
  <c r="G23" i="14" s="1"/>
  <c r="G22" i="14"/>
  <c r="G21" i="14"/>
  <c r="G20" i="14"/>
  <c r="G19" i="14"/>
  <c r="G16" i="14"/>
  <c r="G15" i="14"/>
  <c r="G14" i="14"/>
  <c r="G13" i="14"/>
  <c r="N14" i="9"/>
  <c r="P14" i="9" s="1"/>
  <c r="W45" i="7"/>
  <c r="F27" i="18"/>
  <c r="N14" i="8"/>
  <c r="P14" i="8" s="1"/>
  <c r="M55" i="13"/>
  <c r="D48" i="26"/>
  <c r="C48" i="26"/>
  <c r="G46" i="26"/>
  <c r="E45" i="26"/>
  <c r="D45" i="26"/>
  <c r="C45" i="26"/>
  <c r="G45" i="26" s="1"/>
  <c r="G44" i="26"/>
  <c r="G43" i="26"/>
  <c r="G42" i="26"/>
  <c r="G41" i="26"/>
  <c r="G40" i="26"/>
  <c r="G39" i="26"/>
  <c r="G38" i="26"/>
  <c r="G37" i="26"/>
  <c r="G36" i="26"/>
  <c r="G35" i="26"/>
  <c r="G34" i="26"/>
  <c r="G33" i="26"/>
  <c r="F32" i="26"/>
  <c r="G32" i="26" s="1"/>
  <c r="G31" i="26"/>
  <c r="G30" i="26"/>
  <c r="G29" i="26"/>
  <c r="G28" i="26"/>
  <c r="G27" i="26"/>
  <c r="G26" i="26"/>
  <c r="G25" i="26"/>
  <c r="G24" i="26"/>
  <c r="G23" i="26"/>
  <c r="G22" i="26"/>
  <c r="G20" i="26"/>
  <c r="G19" i="26"/>
  <c r="G18" i="26"/>
  <c r="G17" i="26"/>
  <c r="E16" i="26"/>
  <c r="E48" i="26" s="1"/>
  <c r="D16" i="26"/>
  <c r="C16" i="26"/>
  <c r="G16" i="26" s="1"/>
  <c r="F12" i="26"/>
  <c r="E12" i="26"/>
  <c r="D12" i="26"/>
  <c r="C12" i="26"/>
  <c r="G10" i="26"/>
  <c r="G9" i="26"/>
  <c r="G8" i="26"/>
  <c r="G7" i="26"/>
  <c r="G6" i="26"/>
  <c r="G12" i="26" s="1"/>
  <c r="F48" i="26" l="1"/>
  <c r="G48" i="26"/>
  <c r="G21" i="26"/>
  <c r="I5" i="22" l="1"/>
  <c r="B18" i="24"/>
  <c r="B17" i="24"/>
  <c r="I6" i="24"/>
  <c r="A1" i="25" l="1"/>
  <c r="A1" i="12"/>
  <c r="A1" i="22"/>
  <c r="A1" i="24"/>
  <c r="A1" i="21"/>
  <c r="A1" i="20"/>
  <c r="A1" i="17"/>
  <c r="A1" i="14"/>
  <c r="A1" i="10"/>
  <c r="A1" i="9"/>
  <c r="A1" i="8"/>
  <c r="W161" i="7"/>
  <c r="W115" i="7"/>
  <c r="B1" i="7"/>
  <c r="B1" i="13"/>
  <c r="A1" i="18"/>
  <c r="M156" i="13"/>
  <c r="AE156" i="13" s="1"/>
  <c r="B4" i="19"/>
  <c r="A2" i="21" l="1"/>
  <c r="B6" i="19" l="1"/>
  <c r="U51" i="7" l="1"/>
  <c r="S51" i="7"/>
  <c r="Q51" i="7"/>
  <c r="O51" i="7"/>
  <c r="M51" i="7"/>
  <c r="K51" i="7"/>
  <c r="I51" i="7"/>
  <c r="G51" i="7"/>
  <c r="M58" i="13" l="1"/>
  <c r="M57" i="13"/>
  <c r="M56" i="13"/>
  <c r="AE56" i="13" l="1"/>
  <c r="AE57" i="13"/>
  <c r="AE58" i="13"/>
  <c r="AE55" i="13"/>
  <c r="AE49" i="13"/>
  <c r="P72" i="9" l="1"/>
  <c r="A16" i="25"/>
  <c r="A6" i="25"/>
  <c r="A14" i="25" s="1"/>
  <c r="A8" i="25" l="1"/>
  <c r="A22" i="25"/>
  <c r="A18" i="25"/>
  <c r="A12" i="25"/>
  <c r="A20" i="25"/>
  <c r="B34" i="22"/>
  <c r="B33" i="22"/>
  <c r="N79" i="9"/>
  <c r="N78" i="9"/>
  <c r="N77" i="9"/>
  <c r="N73" i="9"/>
  <c r="N72" i="9"/>
  <c r="N79" i="8"/>
  <c r="N78" i="8"/>
  <c r="N77" i="8"/>
  <c r="N73" i="8"/>
  <c r="P73" i="8" s="1"/>
  <c r="N72" i="8"/>
  <c r="P72" i="8" s="1"/>
  <c r="P73" i="9" l="1"/>
  <c r="N75" i="9"/>
  <c r="N81" i="9" s="1"/>
  <c r="D14" i="25"/>
  <c r="G21" i="24"/>
  <c r="W48" i="7"/>
  <c r="B21" i="24" l="1"/>
  <c r="A2" i="24"/>
  <c r="C6" i="24" s="1"/>
  <c r="A2" i="22"/>
  <c r="G5" i="22" s="1"/>
  <c r="C5" i="22" l="1"/>
  <c r="G6" i="24"/>
  <c r="N42" i="9"/>
  <c r="N41" i="9"/>
  <c r="N40" i="9"/>
  <c r="N39" i="9"/>
  <c r="N42" i="8"/>
  <c r="N41" i="8"/>
  <c r="N40" i="8"/>
  <c r="N39" i="8"/>
  <c r="E20" i="17"/>
  <c r="C17" i="17"/>
  <c r="D43" i="8" s="1"/>
  <c r="N43" i="8" s="1"/>
  <c r="A2" i="20" l="1"/>
  <c r="U164" i="7" l="1"/>
  <c r="S164" i="7"/>
  <c r="Q164" i="7"/>
  <c r="O164" i="7"/>
  <c r="M164" i="7"/>
  <c r="K164" i="7"/>
  <c r="I164" i="7"/>
  <c r="G164" i="7"/>
  <c r="E164" i="7"/>
  <c r="W162" i="7"/>
  <c r="W160" i="7"/>
  <c r="W159" i="7"/>
  <c r="W57" i="7"/>
  <c r="W56" i="7"/>
  <c r="W55" i="7"/>
  <c r="W54" i="7"/>
  <c r="U59" i="7"/>
  <c r="S59" i="7"/>
  <c r="Q59" i="7"/>
  <c r="O59" i="7"/>
  <c r="M59" i="7"/>
  <c r="K59" i="7"/>
  <c r="I59" i="7"/>
  <c r="G59" i="7"/>
  <c r="E59" i="7"/>
  <c r="AE60" i="13"/>
  <c r="AC60" i="13"/>
  <c r="AA60" i="13"/>
  <c r="Y60" i="13"/>
  <c r="W60" i="13"/>
  <c r="U60" i="13"/>
  <c r="S60" i="13"/>
  <c r="Q60" i="13"/>
  <c r="O60" i="13"/>
  <c r="M60" i="13"/>
  <c r="K60" i="13"/>
  <c r="I60" i="13"/>
  <c r="G60" i="13"/>
  <c r="L14" i="18"/>
  <c r="K16" i="12" s="1"/>
  <c r="B14" i="18"/>
  <c r="AC158" i="13"/>
  <c r="AA158" i="13"/>
  <c r="Y158" i="13"/>
  <c r="W158" i="13"/>
  <c r="U158" i="13"/>
  <c r="S158" i="13"/>
  <c r="Q158" i="13"/>
  <c r="O158" i="13"/>
  <c r="K158" i="13"/>
  <c r="I158" i="13"/>
  <c r="G158" i="13"/>
  <c r="M155" i="13"/>
  <c r="AE155" i="13" s="1"/>
  <c r="M154" i="13"/>
  <c r="AC151" i="13"/>
  <c r="AA151" i="13"/>
  <c r="Y151" i="13"/>
  <c r="W151" i="13"/>
  <c r="U151" i="13"/>
  <c r="S151" i="13"/>
  <c r="Q151" i="13"/>
  <c r="O151" i="13"/>
  <c r="K151" i="13"/>
  <c r="I151" i="13"/>
  <c r="G151" i="13"/>
  <c r="M149" i="13"/>
  <c r="AE149" i="13" s="1"/>
  <c r="M148" i="13"/>
  <c r="D3" i="8"/>
  <c r="W164" i="7" l="1"/>
  <c r="Z164" i="7" s="1"/>
  <c r="AH60" i="13"/>
  <c r="C25" i="22"/>
  <c r="I25" i="22" s="1"/>
  <c r="W59" i="7"/>
  <c r="Z59" i="7" s="1"/>
  <c r="M158" i="13"/>
  <c r="M151" i="13"/>
  <c r="AE154" i="13"/>
  <c r="AE158" i="13" s="1"/>
  <c r="AE148" i="13"/>
  <c r="AE151" i="13" s="1"/>
  <c r="C35" i="12"/>
  <c r="C25" i="12" l="1"/>
  <c r="AH151" i="13"/>
  <c r="C22" i="22"/>
  <c r="I22" i="22" s="1"/>
  <c r="C26" i="12"/>
  <c r="AH158" i="13"/>
  <c r="C23" i="22"/>
  <c r="I23" i="22" s="1"/>
  <c r="L27" i="18"/>
  <c r="L15" i="18"/>
  <c r="L16" i="18"/>
  <c r="K18" i="12" s="1"/>
  <c r="L17" i="18"/>
  <c r="K19" i="12" s="1"/>
  <c r="L18" i="18"/>
  <c r="K20" i="12" s="1"/>
  <c r="L19" i="18"/>
  <c r="K21" i="12" s="1"/>
  <c r="L20" i="18"/>
  <c r="K22" i="12" s="1"/>
  <c r="L21" i="18"/>
  <c r="K23" i="12" s="1"/>
  <c r="L22" i="18"/>
  <c r="K24" i="12" s="1"/>
  <c r="L23" i="18"/>
  <c r="K25" i="12" s="1"/>
  <c r="L24" i="18"/>
  <c r="K26" i="12" s="1"/>
  <c r="L25" i="18"/>
  <c r="K27" i="12" s="1"/>
  <c r="L26" i="18"/>
  <c r="K28" i="12" s="1"/>
  <c r="J29" i="18"/>
  <c r="H29" i="18"/>
  <c r="D29" i="18"/>
  <c r="B26" i="18"/>
  <c r="B27" i="18"/>
  <c r="B10" i="18"/>
  <c r="B11" i="18"/>
  <c r="B9" i="18"/>
  <c r="B12" i="18"/>
  <c r="B13" i="18"/>
  <c r="B15" i="18"/>
  <c r="B16" i="18"/>
  <c r="B17" i="18"/>
  <c r="B18" i="18"/>
  <c r="B19" i="18"/>
  <c r="B20" i="18"/>
  <c r="B21" i="18"/>
  <c r="B22" i="18"/>
  <c r="B23" i="18"/>
  <c r="B24" i="18"/>
  <c r="B25" i="18"/>
  <c r="B8" i="18"/>
  <c r="A2" i="18"/>
  <c r="L13" i="18"/>
  <c r="K15" i="12" s="1"/>
  <c r="L12" i="18"/>
  <c r="K14" i="12" s="1"/>
  <c r="L9" i="18"/>
  <c r="K11" i="12" s="1"/>
  <c r="L11" i="18"/>
  <c r="K13" i="12" s="1"/>
  <c r="L10" i="18"/>
  <c r="L8" i="18"/>
  <c r="E5" i="17"/>
  <c r="I4" i="14"/>
  <c r="E4" i="14"/>
  <c r="A2" i="12"/>
  <c r="A3" i="10"/>
  <c r="N31" i="9"/>
  <c r="P31" i="9" s="1"/>
  <c r="N30" i="9"/>
  <c r="P30" i="9" s="1"/>
  <c r="N26" i="9"/>
  <c r="P26" i="9" s="1"/>
  <c r="N25" i="9"/>
  <c r="P25" i="9" s="1"/>
  <c r="N24" i="9"/>
  <c r="P24" i="9" s="1"/>
  <c r="N20" i="9"/>
  <c r="P20" i="9" s="1"/>
  <c r="N19" i="9"/>
  <c r="P19" i="9" s="1"/>
  <c r="N15" i="9"/>
  <c r="P15" i="9" s="1"/>
  <c r="N13" i="9"/>
  <c r="P13" i="9" s="1"/>
  <c r="N12" i="9"/>
  <c r="P12" i="9" s="1"/>
  <c r="N11" i="9"/>
  <c r="P11" i="9" s="1"/>
  <c r="A2" i="9"/>
  <c r="N4" i="9" s="1"/>
  <c r="A2" i="8"/>
  <c r="N4" i="8" s="1"/>
  <c r="B2" i="7"/>
  <c r="W7" i="7" s="1"/>
  <c r="B2" i="13"/>
  <c r="G5" i="13" s="1"/>
  <c r="M6" i="13" s="1"/>
  <c r="C32" i="17"/>
  <c r="D43" i="9" s="1"/>
  <c r="N43" i="9" s="1"/>
  <c r="N50" i="9"/>
  <c r="N49" i="9"/>
  <c r="N48" i="9"/>
  <c r="N47" i="9"/>
  <c r="N46" i="9"/>
  <c r="N45" i="9"/>
  <c r="N44" i="9"/>
  <c r="N50" i="8"/>
  <c r="N49" i="8"/>
  <c r="N48" i="8"/>
  <c r="N47" i="8"/>
  <c r="N46" i="8"/>
  <c r="N45" i="8"/>
  <c r="N44" i="8"/>
  <c r="I26" i="14"/>
  <c r="N66" i="9" s="1"/>
  <c r="G26" i="14"/>
  <c r="D66" i="8" s="1"/>
  <c r="N66" i="8" s="1"/>
  <c r="E26" i="14"/>
  <c r="C26" i="14"/>
  <c r="M183" i="13"/>
  <c r="AE183" i="13" s="1"/>
  <c r="M184" i="13"/>
  <c r="AE184" i="13" s="1"/>
  <c r="J35" i="8"/>
  <c r="J68" i="8" s="1"/>
  <c r="J83" i="8" s="1"/>
  <c r="J35" i="9"/>
  <c r="J64" i="9" s="1"/>
  <c r="J68" i="9" s="1"/>
  <c r="J83" i="9" s="1"/>
  <c r="M38" i="13"/>
  <c r="M36" i="13"/>
  <c r="AE36" i="13" s="1"/>
  <c r="W186" i="7"/>
  <c r="W185" i="7"/>
  <c r="W184" i="7"/>
  <c r="G188" i="7"/>
  <c r="I188" i="7"/>
  <c r="U188" i="7"/>
  <c r="Q188" i="7"/>
  <c r="M188" i="7"/>
  <c r="W122" i="7"/>
  <c r="W100" i="7"/>
  <c r="W67" i="7"/>
  <c r="W47" i="7"/>
  <c r="W20" i="7"/>
  <c r="W29" i="7"/>
  <c r="W40" i="7"/>
  <c r="W39" i="7"/>
  <c r="W38" i="7"/>
  <c r="W37" i="7"/>
  <c r="Q186" i="13"/>
  <c r="M182" i="13"/>
  <c r="AE182" i="13" s="1"/>
  <c r="M181" i="13"/>
  <c r="AE181" i="13" s="1"/>
  <c r="M180" i="13"/>
  <c r="AE180" i="13" s="1"/>
  <c r="M88" i="13"/>
  <c r="M74" i="13"/>
  <c r="AE74" i="13" s="1"/>
  <c r="O52" i="13"/>
  <c r="C28" i="12"/>
  <c r="I28" i="12" s="1"/>
  <c r="M48" i="13"/>
  <c r="AE48" i="13" s="1"/>
  <c r="AC42" i="13"/>
  <c r="AA42" i="13"/>
  <c r="Y42" i="13"/>
  <c r="W42" i="13"/>
  <c r="U42" i="13"/>
  <c r="S42" i="13"/>
  <c r="Q42" i="13"/>
  <c r="O42" i="13"/>
  <c r="K42" i="13"/>
  <c r="I42" i="13"/>
  <c r="G42" i="13"/>
  <c r="M112" i="13"/>
  <c r="AE112" i="13" s="1"/>
  <c r="M91" i="13"/>
  <c r="AE91" i="13" s="1"/>
  <c r="M76" i="13"/>
  <c r="AE76" i="13" s="1"/>
  <c r="G31" i="13"/>
  <c r="G52" i="13"/>
  <c r="G71" i="13"/>
  <c r="G109" i="13"/>
  <c r="G102" i="13"/>
  <c r="G161" i="13" s="1"/>
  <c r="G93" i="13"/>
  <c r="G85" i="13"/>
  <c r="G78" i="13"/>
  <c r="I71" i="13"/>
  <c r="M178" i="13"/>
  <c r="M69" i="13"/>
  <c r="AE69" i="13" s="1"/>
  <c r="AC71" i="13"/>
  <c r="AA71" i="13"/>
  <c r="Y71" i="13"/>
  <c r="W71" i="13"/>
  <c r="U71" i="13"/>
  <c r="S71" i="13"/>
  <c r="Q71" i="13"/>
  <c r="O71" i="13"/>
  <c r="K71" i="13"/>
  <c r="M68" i="13"/>
  <c r="AE68" i="13" s="1"/>
  <c r="M67" i="13"/>
  <c r="AE67" i="13" s="1"/>
  <c r="M66" i="13"/>
  <c r="M65" i="13"/>
  <c r="AE65" i="13" s="1"/>
  <c r="M64" i="13"/>
  <c r="AE64" i="13" s="1"/>
  <c r="AC52" i="13"/>
  <c r="AA52" i="13"/>
  <c r="Y52" i="13"/>
  <c r="W52" i="13"/>
  <c r="U52" i="13"/>
  <c r="S52" i="13"/>
  <c r="Q52" i="13"/>
  <c r="K52" i="13"/>
  <c r="I52" i="13"/>
  <c r="M47" i="13"/>
  <c r="AE47" i="13" s="1"/>
  <c r="M40" i="13"/>
  <c r="AE40" i="13" s="1"/>
  <c r="M39" i="13"/>
  <c r="AE39" i="13" s="1"/>
  <c r="M37" i="13"/>
  <c r="AE37" i="13" s="1"/>
  <c r="M29" i="13"/>
  <c r="AE29" i="13" s="1"/>
  <c r="M19" i="13"/>
  <c r="AE19" i="13" s="1"/>
  <c r="M25" i="13"/>
  <c r="AE25" i="13" s="1"/>
  <c r="D35" i="8"/>
  <c r="G179" i="13" s="1"/>
  <c r="G186" i="13" s="1"/>
  <c r="F35" i="8"/>
  <c r="F68" i="8" s="1"/>
  <c r="F83" i="8" s="1"/>
  <c r="W179" i="13" s="1"/>
  <c r="H35" i="8"/>
  <c r="H68" i="8" s="1"/>
  <c r="H83" i="8" s="1"/>
  <c r="AA179" i="13" s="1"/>
  <c r="AA186" i="13" s="1"/>
  <c r="N11" i="8"/>
  <c r="N12" i="8"/>
  <c r="P12" i="8" s="1"/>
  <c r="W49" i="7"/>
  <c r="W46" i="7"/>
  <c r="W26" i="7"/>
  <c r="W17" i="7"/>
  <c r="AC186" i="13"/>
  <c r="AC170" i="13"/>
  <c r="AC145" i="13"/>
  <c r="AC131" i="13"/>
  <c r="AC124" i="13"/>
  <c r="AC117" i="13"/>
  <c r="AC138" i="13"/>
  <c r="AC109" i="13"/>
  <c r="AC102" i="13"/>
  <c r="AC93" i="13"/>
  <c r="AC85" i="13"/>
  <c r="AC78" i="13"/>
  <c r="AC31" i="13"/>
  <c r="AC21" i="13"/>
  <c r="Y186" i="13"/>
  <c r="U186" i="13"/>
  <c r="AA170" i="13"/>
  <c r="Y170" i="13"/>
  <c r="W170" i="13"/>
  <c r="U170" i="13"/>
  <c r="S170" i="13"/>
  <c r="Q170" i="13"/>
  <c r="AA145" i="13"/>
  <c r="Y145" i="13"/>
  <c r="W145" i="13"/>
  <c r="U145" i="13"/>
  <c r="S145" i="13"/>
  <c r="Q145" i="13"/>
  <c r="AA131" i="13"/>
  <c r="Y131" i="13"/>
  <c r="W131" i="13"/>
  <c r="U131" i="13"/>
  <c r="S131" i="13"/>
  <c r="Q131" i="13"/>
  <c r="AA124" i="13"/>
  <c r="Y124" i="13"/>
  <c r="W124" i="13"/>
  <c r="U124" i="13"/>
  <c r="S124" i="13"/>
  <c r="Q124" i="13"/>
  <c r="AA117" i="13"/>
  <c r="Y117" i="13"/>
  <c r="W117" i="13"/>
  <c r="U117" i="13"/>
  <c r="S117" i="13"/>
  <c r="Q117" i="13"/>
  <c r="AA138" i="13"/>
  <c r="Y138" i="13"/>
  <c r="W138" i="13"/>
  <c r="U138" i="13"/>
  <c r="S138" i="13"/>
  <c r="Q138" i="13"/>
  <c r="AA109" i="13"/>
  <c r="Y109" i="13"/>
  <c r="W109" i="13"/>
  <c r="U109" i="13"/>
  <c r="S109" i="13"/>
  <c r="Q109" i="13"/>
  <c r="AA102" i="13"/>
  <c r="Y102" i="13"/>
  <c r="W102" i="13"/>
  <c r="U102" i="13"/>
  <c r="S102" i="13"/>
  <c r="Q102" i="13"/>
  <c r="AA93" i="13"/>
  <c r="Y93" i="13"/>
  <c r="W93" i="13"/>
  <c r="U93" i="13"/>
  <c r="S93" i="13"/>
  <c r="Q93" i="13"/>
  <c r="AA85" i="13"/>
  <c r="Y85" i="13"/>
  <c r="W85" i="13"/>
  <c r="U85" i="13"/>
  <c r="S85" i="13"/>
  <c r="Q85" i="13"/>
  <c r="AA78" i="13"/>
  <c r="Y78" i="13"/>
  <c r="W78" i="13"/>
  <c r="U78" i="13"/>
  <c r="S78" i="13"/>
  <c r="Q78" i="13"/>
  <c r="AA31" i="13"/>
  <c r="Y31" i="13"/>
  <c r="W31" i="13"/>
  <c r="U31" i="13"/>
  <c r="S31" i="13"/>
  <c r="Q31" i="13"/>
  <c r="AA21" i="13"/>
  <c r="Y21" i="13"/>
  <c r="W21" i="13"/>
  <c r="U21" i="13"/>
  <c r="S21" i="13"/>
  <c r="Q21" i="13"/>
  <c r="M16" i="13"/>
  <c r="E175" i="7"/>
  <c r="G170" i="13"/>
  <c r="O186" i="13"/>
  <c r="K170" i="13"/>
  <c r="I170" i="13"/>
  <c r="M168" i="13"/>
  <c r="AE168" i="13" s="1"/>
  <c r="M167" i="13"/>
  <c r="AE167" i="13" s="1"/>
  <c r="M166" i="13"/>
  <c r="AE166" i="13" s="1"/>
  <c r="M165" i="13"/>
  <c r="AE165" i="13" s="1"/>
  <c r="K145" i="13"/>
  <c r="I145" i="13"/>
  <c r="G145" i="13"/>
  <c r="M143" i="13"/>
  <c r="AE143" i="13" s="1"/>
  <c r="M142" i="13"/>
  <c r="AE142" i="13" s="1"/>
  <c r="M141" i="13"/>
  <c r="AE141" i="13" s="1"/>
  <c r="K131" i="13"/>
  <c r="I131" i="13"/>
  <c r="G131" i="13"/>
  <c r="M129" i="13"/>
  <c r="AE129" i="13" s="1"/>
  <c r="M128" i="13"/>
  <c r="AE128" i="13" s="1"/>
  <c r="M127" i="13"/>
  <c r="AE127" i="13" s="1"/>
  <c r="K124" i="13"/>
  <c r="I124" i="13"/>
  <c r="G124" i="13"/>
  <c r="M122" i="13"/>
  <c r="AE122" i="13" s="1"/>
  <c r="M121" i="13"/>
  <c r="AE121" i="13" s="1"/>
  <c r="M120" i="13"/>
  <c r="K117" i="13"/>
  <c r="I117" i="13"/>
  <c r="G117" i="13"/>
  <c r="M115" i="13"/>
  <c r="AE115" i="13" s="1"/>
  <c r="M114" i="13"/>
  <c r="AE114" i="13" s="1"/>
  <c r="M113" i="13"/>
  <c r="AE113" i="13" s="1"/>
  <c r="K138" i="13"/>
  <c r="I138" i="13"/>
  <c r="G138" i="13"/>
  <c r="M136" i="13"/>
  <c r="AE136" i="13" s="1"/>
  <c r="M135" i="13"/>
  <c r="AE135" i="13" s="1"/>
  <c r="M134" i="13"/>
  <c r="K109" i="13"/>
  <c r="I109" i="13"/>
  <c r="M107" i="13"/>
  <c r="AE107" i="13" s="1"/>
  <c r="M106" i="13"/>
  <c r="AE106" i="13" s="1"/>
  <c r="M105" i="13"/>
  <c r="AE105" i="13" s="1"/>
  <c r="K102" i="13"/>
  <c r="I102" i="13"/>
  <c r="M100" i="13"/>
  <c r="AE100" i="13" s="1"/>
  <c r="M99" i="13"/>
  <c r="AE99" i="13" s="1"/>
  <c r="M98" i="13"/>
  <c r="AE98" i="13" s="1"/>
  <c r="M97" i="13"/>
  <c r="AE97" i="13" s="1"/>
  <c r="K93" i="13"/>
  <c r="I93" i="13"/>
  <c r="M90" i="13"/>
  <c r="AE90" i="13" s="1"/>
  <c r="M89" i="13"/>
  <c r="AE89" i="13" s="1"/>
  <c r="K85" i="13"/>
  <c r="I85" i="13"/>
  <c r="M83" i="13"/>
  <c r="AE83" i="13" s="1"/>
  <c r="M82" i="13"/>
  <c r="AE82" i="13" s="1"/>
  <c r="M81" i="13"/>
  <c r="K78" i="13"/>
  <c r="I78" i="13"/>
  <c r="M75" i="13"/>
  <c r="M50" i="13"/>
  <c r="AE50" i="13" s="1"/>
  <c r="K31" i="13"/>
  <c r="I31" i="13"/>
  <c r="M28" i="13"/>
  <c r="AE28" i="13" s="1"/>
  <c r="M27" i="13"/>
  <c r="M26" i="13"/>
  <c r="AE26" i="13" s="1"/>
  <c r="K21" i="13"/>
  <c r="I21" i="13"/>
  <c r="G21" i="13"/>
  <c r="M18" i="13"/>
  <c r="AE18" i="13" s="1"/>
  <c r="M17" i="13"/>
  <c r="AE17" i="13" s="1"/>
  <c r="O21" i="13"/>
  <c r="O31" i="13"/>
  <c r="O78" i="13"/>
  <c r="O85" i="13"/>
  <c r="O93" i="13"/>
  <c r="O102" i="13"/>
  <c r="O109" i="13"/>
  <c r="O138" i="13"/>
  <c r="O117" i="13"/>
  <c r="O124" i="13"/>
  <c r="O131" i="13"/>
  <c r="O145" i="13"/>
  <c r="O170" i="13"/>
  <c r="W182" i="7"/>
  <c r="W183" i="7"/>
  <c r="Q175" i="7"/>
  <c r="Q156" i="7"/>
  <c r="Q149" i="7"/>
  <c r="Q142" i="7"/>
  <c r="Q135" i="7"/>
  <c r="Q127" i="7"/>
  <c r="Q119" i="7"/>
  <c r="Q110" i="7"/>
  <c r="Q102" i="7"/>
  <c r="Q93" i="7"/>
  <c r="Q85" i="7"/>
  <c r="Q77" i="7"/>
  <c r="Q69" i="7"/>
  <c r="Q42" i="7"/>
  <c r="Q31" i="7"/>
  <c r="Q22" i="7"/>
  <c r="W186" i="13"/>
  <c r="W73" i="7"/>
  <c r="W74" i="7"/>
  <c r="W81" i="7"/>
  <c r="W82" i="7"/>
  <c r="W83" i="7"/>
  <c r="W89" i="7"/>
  <c r="W153" i="7"/>
  <c r="W154" i="7"/>
  <c r="W146" i="7"/>
  <c r="W147" i="7"/>
  <c r="W139" i="7"/>
  <c r="W140" i="7"/>
  <c r="W131" i="7"/>
  <c r="W132" i="7"/>
  <c r="W133" i="7"/>
  <c r="W123" i="7"/>
  <c r="W124" i="7"/>
  <c r="W125" i="7"/>
  <c r="W114" i="7"/>
  <c r="W116" i="7"/>
  <c r="W117" i="7"/>
  <c r="W18" i="7"/>
  <c r="W19" i="7"/>
  <c r="W27" i="7"/>
  <c r="W28" i="7"/>
  <c r="W36" i="7"/>
  <c r="W63" i="7"/>
  <c r="W64" i="7"/>
  <c r="W65" i="7"/>
  <c r="W66" i="7"/>
  <c r="W80" i="7"/>
  <c r="W88" i="7"/>
  <c r="W90" i="7"/>
  <c r="W91" i="7"/>
  <c r="W72" i="7"/>
  <c r="W75" i="7"/>
  <c r="W97" i="7"/>
  <c r="W98" i="7"/>
  <c r="W99" i="7"/>
  <c r="W105" i="7"/>
  <c r="W106" i="7"/>
  <c r="W107" i="7"/>
  <c r="W108" i="7"/>
  <c r="W130" i="7"/>
  <c r="W138" i="7"/>
  <c r="W145" i="7"/>
  <c r="W152" i="7"/>
  <c r="W113" i="7"/>
  <c r="W170" i="7"/>
  <c r="W171" i="7"/>
  <c r="W172" i="7"/>
  <c r="W173" i="7"/>
  <c r="W178" i="7"/>
  <c r="W179" i="7"/>
  <c r="W188" i="7" s="1"/>
  <c r="U22" i="7"/>
  <c r="U31" i="7"/>
  <c r="U42" i="7"/>
  <c r="U69" i="7"/>
  <c r="U85" i="7"/>
  <c r="U93" i="7"/>
  <c r="U102" i="7"/>
  <c r="U110" i="7"/>
  <c r="U135" i="7"/>
  <c r="U119" i="7"/>
  <c r="U156" i="7"/>
  <c r="U149" i="7"/>
  <c r="U142" i="7"/>
  <c r="U127" i="7"/>
  <c r="U77" i="7"/>
  <c r="U175" i="7"/>
  <c r="S22" i="7"/>
  <c r="S31" i="7"/>
  <c r="S102" i="7"/>
  <c r="S119" i="7"/>
  <c r="S156" i="7"/>
  <c r="S149" i="7"/>
  <c r="S142" i="7"/>
  <c r="S135" i="7"/>
  <c r="S127" i="7"/>
  <c r="S110" i="7"/>
  <c r="S93" i="7"/>
  <c r="S85" i="7"/>
  <c r="S77" i="7"/>
  <c r="S69" i="7"/>
  <c r="S42" i="7"/>
  <c r="S175" i="7"/>
  <c r="O119" i="7"/>
  <c r="O156" i="7"/>
  <c r="O149" i="7"/>
  <c r="O142" i="7"/>
  <c r="O135" i="7"/>
  <c r="O127" i="7"/>
  <c r="O110" i="7"/>
  <c r="O102" i="7"/>
  <c r="O93" i="7"/>
  <c r="O85" i="7"/>
  <c r="O77" i="7"/>
  <c r="O69" i="7"/>
  <c r="O42" i="7"/>
  <c r="O31" i="7"/>
  <c r="O22" i="7"/>
  <c r="O175" i="7"/>
  <c r="M42" i="7"/>
  <c r="M135" i="7"/>
  <c r="M119" i="7"/>
  <c r="M156" i="7"/>
  <c r="M149" i="7"/>
  <c r="M142" i="7"/>
  <c r="M127" i="7"/>
  <c r="M110" i="7"/>
  <c r="M102" i="7"/>
  <c r="M93" i="7"/>
  <c r="M85" i="7"/>
  <c r="M77" i="7"/>
  <c r="M69" i="7"/>
  <c r="M31" i="7"/>
  <c r="M22" i="7"/>
  <c r="M175" i="7"/>
  <c r="K119" i="7"/>
  <c r="K156" i="7"/>
  <c r="K149" i="7"/>
  <c r="K142" i="7"/>
  <c r="K135" i="7"/>
  <c r="K127" i="7"/>
  <c r="K110" i="7"/>
  <c r="K102" i="7"/>
  <c r="K93" i="7"/>
  <c r="K85" i="7"/>
  <c r="K77" i="7"/>
  <c r="K69" i="7"/>
  <c r="K42" i="7"/>
  <c r="K31" i="7"/>
  <c r="K22" i="7"/>
  <c r="K175" i="7"/>
  <c r="I42" i="7"/>
  <c r="I69" i="7"/>
  <c r="I119" i="7"/>
  <c r="I156" i="7"/>
  <c r="I149" i="7"/>
  <c r="I142" i="7"/>
  <c r="I135" i="7"/>
  <c r="I127" i="7"/>
  <c r="I110" i="7"/>
  <c r="I102" i="7"/>
  <c r="I93" i="7"/>
  <c r="I85" i="7"/>
  <c r="I77" i="7"/>
  <c r="I31" i="7"/>
  <c r="I22" i="7"/>
  <c r="I175" i="7"/>
  <c r="G31" i="7"/>
  <c r="G102" i="7"/>
  <c r="G110" i="7"/>
  <c r="G127" i="7"/>
  <c r="G135" i="7"/>
  <c r="G119" i="7"/>
  <c r="G156" i="7"/>
  <c r="G149" i="7"/>
  <c r="G142" i="7"/>
  <c r="G93" i="7"/>
  <c r="G85" i="7"/>
  <c r="G77" i="7"/>
  <c r="G69" i="7"/>
  <c r="G42" i="7"/>
  <c r="G22" i="7"/>
  <c r="G175" i="7"/>
  <c r="E22" i="7"/>
  <c r="E31" i="7"/>
  <c r="E42" i="7"/>
  <c r="E51" i="7"/>
  <c r="E69" i="7"/>
  <c r="E85" i="7"/>
  <c r="E93" i="7"/>
  <c r="E77" i="7"/>
  <c r="E102" i="7"/>
  <c r="E110" i="7"/>
  <c r="E127" i="7"/>
  <c r="E135" i="7"/>
  <c r="E142" i="7"/>
  <c r="E149" i="7"/>
  <c r="E156" i="7"/>
  <c r="E119" i="7"/>
  <c r="N13" i="8"/>
  <c r="P13" i="8" s="1"/>
  <c r="N15" i="8"/>
  <c r="P15" i="8" s="1"/>
  <c r="N19" i="8"/>
  <c r="N20" i="8"/>
  <c r="P20" i="8" s="1"/>
  <c r="N24" i="8"/>
  <c r="N25" i="8"/>
  <c r="P25" i="8" s="1"/>
  <c r="N26" i="8"/>
  <c r="P26" i="8" s="1"/>
  <c r="N30" i="8"/>
  <c r="N31" i="8"/>
  <c r="P31" i="8" s="1"/>
  <c r="N37" i="8"/>
  <c r="N51" i="8"/>
  <c r="N52" i="8"/>
  <c r="N53" i="8"/>
  <c r="N54" i="8"/>
  <c r="N55" i="8"/>
  <c r="N56" i="8"/>
  <c r="N57" i="8"/>
  <c r="N58" i="8"/>
  <c r="N59" i="8"/>
  <c r="N60" i="8"/>
  <c r="N61" i="8"/>
  <c r="N62" i="8"/>
  <c r="N37" i="9"/>
  <c r="N51" i="9"/>
  <c r="N52" i="9"/>
  <c r="N53" i="9"/>
  <c r="N54" i="9"/>
  <c r="N55" i="9"/>
  <c r="N56" i="9"/>
  <c r="N57" i="9"/>
  <c r="N58" i="9"/>
  <c r="N59" i="9"/>
  <c r="N60" i="9"/>
  <c r="N61" i="9"/>
  <c r="N62" i="9"/>
  <c r="E16" i="10"/>
  <c r="D35" i="9"/>
  <c r="F35" i="9"/>
  <c r="F64" i="9" s="1"/>
  <c r="F68" i="9" s="1"/>
  <c r="H35" i="9"/>
  <c r="H64" i="9" s="1"/>
  <c r="H68" i="9" s="1"/>
  <c r="L35" i="9"/>
  <c r="L64" i="9" s="1"/>
  <c r="L68" i="9" s="1"/>
  <c r="L83" i="9" s="1"/>
  <c r="L35" i="8"/>
  <c r="L68" i="8" s="1"/>
  <c r="L83" i="8" s="1"/>
  <c r="F83" i="9" l="1"/>
  <c r="O181" i="7" s="1"/>
  <c r="O188" i="7" s="1"/>
  <c r="H83" i="9"/>
  <c r="S181" i="7" s="1"/>
  <c r="S188" i="7" s="1"/>
  <c r="D64" i="9"/>
  <c r="E181" i="7" s="1"/>
  <c r="E188" i="7" s="1"/>
  <c r="M179" i="13"/>
  <c r="G6" i="12"/>
  <c r="I6" i="12"/>
  <c r="D68" i="8"/>
  <c r="W142" i="7"/>
  <c r="Z142" i="7" s="1"/>
  <c r="W51" i="7"/>
  <c r="Z51" i="7" s="1"/>
  <c r="D68" i="9"/>
  <c r="I167" i="7"/>
  <c r="I190" i="7" s="1"/>
  <c r="K12" i="12"/>
  <c r="K11" i="24"/>
  <c r="K10" i="12"/>
  <c r="K10" i="24"/>
  <c r="N28" i="9"/>
  <c r="N22" i="9"/>
  <c r="N33" i="9"/>
  <c r="N17" i="9"/>
  <c r="P19" i="8"/>
  <c r="N22" i="8"/>
  <c r="P24" i="8"/>
  <c r="N28" i="8"/>
  <c r="N17" i="8"/>
  <c r="P30" i="8"/>
  <c r="N33" i="8"/>
  <c r="E167" i="7"/>
  <c r="W175" i="7"/>
  <c r="Z175" i="7" s="1"/>
  <c r="W22" i="7"/>
  <c r="Y22" i="7" s="1"/>
  <c r="K167" i="7"/>
  <c r="S167" i="7"/>
  <c r="G167" i="7"/>
  <c r="G190" i="7" s="1"/>
  <c r="O167" i="7"/>
  <c r="U167" i="7"/>
  <c r="U190" i="7" s="1"/>
  <c r="W102" i="7"/>
  <c r="Z102" i="7" s="1"/>
  <c r="M167" i="7"/>
  <c r="M190" i="7" s="1"/>
  <c r="Q167" i="7"/>
  <c r="Q190" i="7" s="1"/>
  <c r="G173" i="13"/>
  <c r="G188" i="13" s="1"/>
  <c r="W161" i="13"/>
  <c r="W173" i="13" s="1"/>
  <c r="W188" i="13" s="1"/>
  <c r="E28" i="10" s="1"/>
  <c r="U161" i="13"/>
  <c r="U173" i="13" s="1"/>
  <c r="U188" i="13" s="1"/>
  <c r="E27" i="10" s="1"/>
  <c r="O161" i="13"/>
  <c r="I161" i="13"/>
  <c r="K161" i="13"/>
  <c r="Q161" i="13"/>
  <c r="Y161" i="13"/>
  <c r="S161" i="13"/>
  <c r="S173" i="13" s="1"/>
  <c r="AA161" i="13"/>
  <c r="AC161" i="13"/>
  <c r="K17" i="12"/>
  <c r="E8" i="7"/>
  <c r="W127" i="7"/>
  <c r="Z127" i="7" s="1"/>
  <c r="AE6" i="13"/>
  <c r="M21" i="13"/>
  <c r="F29" i="18"/>
  <c r="L32" i="18" s="1"/>
  <c r="L29" i="18"/>
  <c r="K32" i="12" s="1"/>
  <c r="D3" i="9"/>
  <c r="W42" i="7"/>
  <c r="Z42" i="7" s="1"/>
  <c r="W119" i="7"/>
  <c r="Z119" i="7" s="1"/>
  <c r="W69" i="7"/>
  <c r="Z69" i="7" s="1"/>
  <c r="W135" i="7"/>
  <c r="Z135" i="7" s="1"/>
  <c r="W110" i="7"/>
  <c r="Z110" i="7" s="1"/>
  <c r="W77" i="7"/>
  <c r="Z77" i="7" s="1"/>
  <c r="W93" i="7"/>
  <c r="Z93" i="7" s="1"/>
  <c r="W156" i="7"/>
  <c r="Z156" i="7" s="1"/>
  <c r="W85" i="7"/>
  <c r="Z85" i="7" s="1"/>
  <c r="AE102" i="13"/>
  <c r="M170" i="13"/>
  <c r="M117" i="13"/>
  <c r="M52" i="13"/>
  <c r="AE16" i="13"/>
  <c r="AE21" i="13" s="1"/>
  <c r="C10" i="12" s="1"/>
  <c r="C6" i="12"/>
  <c r="AE145" i="13"/>
  <c r="M109" i="13"/>
  <c r="M131" i="13"/>
  <c r="AE109" i="13"/>
  <c r="M85" i="13"/>
  <c r="AE81" i="13"/>
  <c r="AE85" i="13" s="1"/>
  <c r="M124" i="13"/>
  <c r="AE120" i="13"/>
  <c r="AE124" i="13" s="1"/>
  <c r="AE88" i="13"/>
  <c r="AE93" i="13" s="1"/>
  <c r="M93" i="13"/>
  <c r="M42" i="13"/>
  <c r="AE38" i="13"/>
  <c r="AE42" i="13" s="1"/>
  <c r="W149" i="7"/>
  <c r="Z149" i="7" s="1"/>
  <c r="M145" i="13"/>
  <c r="M31" i="13"/>
  <c r="AE27" i="13"/>
  <c r="AE31" i="13" s="1"/>
  <c r="M138" i="13"/>
  <c r="AE134" i="13"/>
  <c r="AE138" i="13" s="1"/>
  <c r="AE131" i="13"/>
  <c r="W31" i="7"/>
  <c r="Y31" i="7" s="1"/>
  <c r="P11" i="8"/>
  <c r="M71" i="13"/>
  <c r="AE66" i="13"/>
  <c r="AE71" i="13" s="1"/>
  <c r="AE117" i="13"/>
  <c r="M78" i="13"/>
  <c r="AE75" i="13"/>
  <c r="AE78" i="13" s="1"/>
  <c r="M102" i="13"/>
  <c r="AE170" i="13"/>
  <c r="AE52" i="13"/>
  <c r="C28" i="14"/>
  <c r="D83" i="8" l="1"/>
  <c r="N85" i="8" s="1"/>
  <c r="O190" i="7"/>
  <c r="D83" i="9"/>
  <c r="N85" i="9" s="1"/>
  <c r="S190" i="7"/>
  <c r="Z167" i="7"/>
  <c r="Y167" i="7"/>
  <c r="Y190" i="7" s="1"/>
  <c r="N70" i="9"/>
  <c r="N35" i="9"/>
  <c r="N64" i="9" s="1"/>
  <c r="D20" i="25"/>
  <c r="K13" i="24"/>
  <c r="C22" i="12"/>
  <c r="I22" i="12" s="1"/>
  <c r="AH131" i="13"/>
  <c r="C19" i="22"/>
  <c r="I19" i="22" s="1"/>
  <c r="C10" i="24"/>
  <c r="AG21" i="13"/>
  <c r="AH102" i="13"/>
  <c r="C15" i="22"/>
  <c r="I15" i="22" s="1"/>
  <c r="C27" i="12"/>
  <c r="I27" i="12" s="1"/>
  <c r="AH170" i="13"/>
  <c r="C24" i="22"/>
  <c r="I24" i="22" s="1"/>
  <c r="C20" i="12"/>
  <c r="I20" i="12" s="1"/>
  <c r="AH117" i="13"/>
  <c r="C17" i="22"/>
  <c r="I17" i="22" s="1"/>
  <c r="C23" i="12"/>
  <c r="I23" i="12" s="1"/>
  <c r="AH138" i="13"/>
  <c r="C20" i="22"/>
  <c r="I20" i="22" s="1"/>
  <c r="C16" i="12"/>
  <c r="I16" i="12" s="1"/>
  <c r="AH85" i="13"/>
  <c r="C13" i="22"/>
  <c r="I13" i="22" s="1"/>
  <c r="C17" i="12"/>
  <c r="I17" i="12" s="1"/>
  <c r="AH93" i="13"/>
  <c r="C14" i="22"/>
  <c r="I14" i="22" s="1"/>
  <c r="AH145" i="13"/>
  <c r="C21" i="22"/>
  <c r="I21" i="22" s="1"/>
  <c r="Y173" i="13"/>
  <c r="Y188" i="13" s="1"/>
  <c r="E29" i="10" s="1"/>
  <c r="C15" i="12"/>
  <c r="I15" i="12" s="1"/>
  <c r="AH78" i="13"/>
  <c r="C12" i="22"/>
  <c r="I12" i="22" s="1"/>
  <c r="C12" i="12"/>
  <c r="I12" i="12" s="1"/>
  <c r="AG31" i="13"/>
  <c r="C11" i="24"/>
  <c r="C13" i="12"/>
  <c r="I13" i="12" s="1"/>
  <c r="AH42" i="13"/>
  <c r="C10" i="22"/>
  <c r="I10" i="22" s="1"/>
  <c r="C21" i="12"/>
  <c r="I21" i="12" s="1"/>
  <c r="AH124" i="13"/>
  <c r="C18" i="22"/>
  <c r="I18" i="22" s="1"/>
  <c r="AH109" i="13"/>
  <c r="C16" i="22"/>
  <c r="I16" i="22" s="1"/>
  <c r="AC173" i="13"/>
  <c r="AC188" i="13" s="1"/>
  <c r="E31" i="10" s="1"/>
  <c r="Q173" i="13"/>
  <c r="Q188" i="13" s="1"/>
  <c r="E26" i="10" s="1"/>
  <c r="AA173" i="13"/>
  <c r="AA188" i="13" s="1"/>
  <c r="E30" i="10" s="1"/>
  <c r="K173" i="13"/>
  <c r="M176" i="13" s="1"/>
  <c r="C14" i="12"/>
  <c r="I14" i="12" s="1"/>
  <c r="AH71" i="13"/>
  <c r="C11" i="22"/>
  <c r="I11" i="22" s="1"/>
  <c r="I173" i="13"/>
  <c r="M177" i="13" s="1"/>
  <c r="AE177" i="13" s="1"/>
  <c r="O173" i="13"/>
  <c r="O188" i="13" s="1"/>
  <c r="E25" i="10" s="1"/>
  <c r="AH52" i="13"/>
  <c r="C9" i="22"/>
  <c r="I9" i="22" s="1"/>
  <c r="C11" i="12"/>
  <c r="I11" i="12" s="1"/>
  <c r="W167" i="7"/>
  <c r="AE161" i="13"/>
  <c r="AE173" i="13" s="1"/>
  <c r="I26" i="12"/>
  <c r="C24" i="12"/>
  <c r="I24" i="12" s="1"/>
  <c r="C18" i="12"/>
  <c r="I18" i="12" s="1"/>
  <c r="M161" i="13"/>
  <c r="M173" i="13" s="1"/>
  <c r="C19" i="12"/>
  <c r="I19" i="12" s="1"/>
  <c r="I10" i="12"/>
  <c r="N35" i="8"/>
  <c r="K31" i="12"/>
  <c r="I25" i="12"/>
  <c r="N68" i="9" l="1"/>
  <c r="N83" i="9" s="1"/>
  <c r="K181" i="7"/>
  <c r="K188" i="7" s="1"/>
  <c r="K190" i="7" s="1"/>
  <c r="N68" i="8"/>
  <c r="N83" i="8" s="1"/>
  <c r="S179" i="13"/>
  <c r="AE179" i="13" s="1"/>
  <c r="AH161" i="13"/>
  <c r="AG161" i="13"/>
  <c r="AG188" i="13" s="1"/>
  <c r="M186" i="13"/>
  <c r="M188" i="13" s="1"/>
  <c r="AE176" i="13"/>
  <c r="I11" i="24"/>
  <c r="I10" i="24"/>
  <c r="C13" i="24"/>
  <c r="E11" i="24" s="1"/>
  <c r="C8" i="25"/>
  <c r="AE178" i="13"/>
  <c r="W180" i="7"/>
  <c r="W181" i="7" l="1"/>
  <c r="Z188" i="7" s="1"/>
  <c r="Z190" i="7" s="1"/>
  <c r="F20" i="25" s="1"/>
  <c r="G33" i="22"/>
  <c r="G17" i="24"/>
  <c r="E10" i="24"/>
  <c r="E13" i="24" s="1"/>
  <c r="I13" i="24"/>
  <c r="E22" i="10"/>
  <c r="G35" i="12"/>
  <c r="G38" i="12" s="1"/>
  <c r="G31" i="12" s="1"/>
  <c r="S186" i="13"/>
  <c r="S188" i="13" s="1"/>
  <c r="AE192" i="13" s="1"/>
  <c r="AE186" i="13"/>
  <c r="C29" i="12" s="1"/>
  <c r="AE188" i="13" l="1"/>
  <c r="AH186" i="13"/>
  <c r="AH188" i="13" s="1"/>
  <c r="C26" i="22"/>
  <c r="I29" i="12"/>
  <c r="I31" i="12" s="1"/>
  <c r="C31" i="12"/>
  <c r="E11" i="12" s="1"/>
  <c r="G11" i="12" s="1"/>
  <c r="C32" i="12" l="1"/>
  <c r="AG190" i="13"/>
  <c r="G18" i="24" s="1"/>
  <c r="G19" i="24" s="1"/>
  <c r="G24" i="24" s="1"/>
  <c r="G13" i="24" s="1"/>
  <c r="AH190" i="13"/>
  <c r="G34" i="22" s="1"/>
  <c r="G35" i="22" s="1"/>
  <c r="G38" i="22" s="1"/>
  <c r="G28" i="22" s="1"/>
  <c r="E21" i="10"/>
  <c r="E34" i="10" s="1"/>
  <c r="E36" i="10" s="1"/>
  <c r="I26" i="22"/>
  <c r="I28" i="22" s="1"/>
  <c r="C28" i="22"/>
  <c r="E26" i="22" s="1"/>
  <c r="M11" i="12"/>
  <c r="O11" i="12"/>
  <c r="Q11" i="12" s="1"/>
  <c r="T11" i="12" s="1"/>
  <c r="E29" i="12"/>
  <c r="G29" i="12" s="1"/>
  <c r="E16" i="12"/>
  <c r="G16" i="12" s="1"/>
  <c r="E28" i="12"/>
  <c r="G28" i="12" s="1"/>
  <c r="E19" i="12"/>
  <c r="G19" i="12" s="1"/>
  <c r="E26" i="12"/>
  <c r="G26" i="12" s="1"/>
  <c r="E20" i="12"/>
  <c r="G20" i="12" s="1"/>
  <c r="E10" i="12"/>
  <c r="G10" i="12" s="1"/>
  <c r="E27" i="12"/>
  <c r="G27" i="12" s="1"/>
  <c r="E22" i="12"/>
  <c r="G22" i="12" s="1"/>
  <c r="E25" i="12"/>
  <c r="G25" i="12" s="1"/>
  <c r="E24" i="12"/>
  <c r="G24" i="12" s="1"/>
  <c r="E21" i="12"/>
  <c r="G21" i="12" s="1"/>
  <c r="E23" i="12"/>
  <c r="G23" i="12" s="1"/>
  <c r="E13" i="12"/>
  <c r="G13" i="12" s="1"/>
  <c r="E18" i="12"/>
  <c r="G18" i="12" s="1"/>
  <c r="E12" i="12"/>
  <c r="G12" i="12" s="1"/>
  <c r="E15" i="12"/>
  <c r="G15" i="12" s="1"/>
  <c r="E14" i="12"/>
  <c r="G14" i="12" s="1"/>
  <c r="E17" i="12"/>
  <c r="G17" i="12" s="1"/>
  <c r="G26" i="22" l="1"/>
  <c r="G10" i="24"/>
  <c r="G11" i="24"/>
  <c r="E21" i="22"/>
  <c r="G21" i="22" s="1"/>
  <c r="E14" i="22"/>
  <c r="G14" i="22" s="1"/>
  <c r="E22" i="22"/>
  <c r="E11" i="22"/>
  <c r="E16" i="22"/>
  <c r="G16" i="22" s="1"/>
  <c r="E10" i="22"/>
  <c r="G10" i="22" s="1"/>
  <c r="E12" i="22"/>
  <c r="E15" i="22"/>
  <c r="E20" i="22"/>
  <c r="G20" i="22" s="1"/>
  <c r="E13" i="22"/>
  <c r="E19" i="22"/>
  <c r="E25" i="22"/>
  <c r="G25" i="22" s="1"/>
  <c r="E9" i="22"/>
  <c r="E18" i="22"/>
  <c r="E24" i="22"/>
  <c r="E23" i="22"/>
  <c r="E17" i="22"/>
  <c r="G17" i="22" s="1"/>
  <c r="O16" i="12"/>
  <c r="Q16" i="12" s="1"/>
  <c r="T16" i="12" s="1"/>
  <c r="M16" i="12"/>
  <c r="M23" i="12"/>
  <c r="O23" i="12"/>
  <c r="Q23" i="12" s="1"/>
  <c r="T23" i="12" s="1"/>
  <c r="M18" i="12"/>
  <c r="O18" i="12"/>
  <c r="Q18" i="12" s="1"/>
  <c r="T18" i="12" s="1"/>
  <c r="O22" i="12"/>
  <c r="Q22" i="12" s="1"/>
  <c r="T22" i="12" s="1"/>
  <c r="M22" i="12"/>
  <c r="O14" i="12"/>
  <c r="Q14" i="12" s="1"/>
  <c r="T14" i="12" s="1"/>
  <c r="M14" i="12"/>
  <c r="O21" i="12"/>
  <c r="Q21" i="12" s="1"/>
  <c r="T21" i="12" s="1"/>
  <c r="M21" i="12"/>
  <c r="O27" i="12"/>
  <c r="Q27" i="12" s="1"/>
  <c r="T27" i="12" s="1"/>
  <c r="M27" i="12"/>
  <c r="M26" i="12"/>
  <c r="O26" i="12"/>
  <c r="Q26" i="12" s="1"/>
  <c r="T26" i="12" s="1"/>
  <c r="O12" i="12"/>
  <c r="Q12" i="12" s="1"/>
  <c r="S12" i="12" s="1"/>
  <c r="M12" i="12"/>
  <c r="M25" i="12"/>
  <c r="O25" i="12"/>
  <c r="Q25" i="12" s="1"/>
  <c r="T25" i="12" s="1"/>
  <c r="O17" i="12"/>
  <c r="Q17" i="12" s="1"/>
  <c r="T17" i="12" s="1"/>
  <c r="M17" i="12"/>
  <c r="O20" i="12"/>
  <c r="Q20" i="12" s="1"/>
  <c r="T20" i="12" s="1"/>
  <c r="M20" i="12"/>
  <c r="M15" i="12"/>
  <c r="O15" i="12"/>
  <c r="Q15" i="12" s="1"/>
  <c r="T15" i="12" s="1"/>
  <c r="M13" i="12"/>
  <c r="O13" i="12"/>
  <c r="Q13" i="12" s="1"/>
  <c r="T13" i="12" s="1"/>
  <c r="O24" i="12"/>
  <c r="Q24" i="12" s="1"/>
  <c r="T24" i="12" s="1"/>
  <c r="M24" i="12"/>
  <c r="O19" i="12"/>
  <c r="Q19" i="12" s="1"/>
  <c r="T19" i="12" s="1"/>
  <c r="M19" i="12"/>
  <c r="E31" i="12"/>
  <c r="G19" i="22" l="1"/>
  <c r="K19" i="22" s="1"/>
  <c r="G22" i="22"/>
  <c r="K22" i="22" s="1"/>
  <c r="K10" i="22"/>
  <c r="K14" i="22"/>
  <c r="G12" i="22"/>
  <c r="K12" i="22" s="1"/>
  <c r="G15" i="22"/>
  <c r="K15" i="22" s="1"/>
  <c r="G18" i="22"/>
  <c r="K18" i="22" s="1"/>
  <c r="G13" i="22"/>
  <c r="K13" i="22" s="1"/>
  <c r="G23" i="22"/>
  <c r="K23" i="22" s="1"/>
  <c r="K17" i="22"/>
  <c r="K20" i="22"/>
  <c r="K16" i="22"/>
  <c r="K21" i="22"/>
  <c r="G9" i="22"/>
  <c r="K9" i="22" s="1"/>
  <c r="G11" i="22"/>
  <c r="K11" i="22" s="1"/>
  <c r="G24" i="22"/>
  <c r="K24" i="22" s="1"/>
  <c r="M10" i="24"/>
  <c r="O10" i="24"/>
  <c r="M11" i="24"/>
  <c r="O11" i="24"/>
  <c r="Q11" i="24" s="1"/>
  <c r="T31" i="12"/>
  <c r="E28" i="22"/>
  <c r="M10" i="12"/>
  <c r="M31" i="12" s="1"/>
  <c r="O10" i="12"/>
  <c r="O31" i="12" s="1"/>
  <c r="M13" i="24" l="1"/>
  <c r="Q10" i="24"/>
  <c r="Q13" i="24" s="1"/>
  <c r="D16" i="25" s="1"/>
  <c r="O13" i="24"/>
  <c r="Q10" i="12"/>
  <c r="K28" i="22" l="1"/>
  <c r="F16" i="25" s="1"/>
  <c r="Q31" i="12"/>
  <c r="S10" i="12"/>
  <c r="S31" i="12" s="1"/>
  <c r="N70" i="8"/>
  <c r="W194" i="7"/>
  <c r="W190" i="7"/>
  <c r="Y192" i="7" l="1"/>
  <c r="D6" i="25" s="1"/>
  <c r="D12" i="25" s="1"/>
  <c r="D18" i="25" s="1"/>
  <c r="D22" i="25" s="1"/>
  <c r="Z192" i="7"/>
  <c r="F6" i="25" s="1"/>
  <c r="F12" i="25" s="1"/>
  <c r="F18" i="25" s="1"/>
  <c r="F22" i="25" s="1"/>
</calcChain>
</file>

<file path=xl/sharedStrings.xml><?xml version="1.0" encoding="utf-8"?>
<sst xmlns="http://schemas.openxmlformats.org/spreadsheetml/2006/main" count="958" uniqueCount="533">
  <si>
    <t>Indirect</t>
  </si>
  <si>
    <t>Actual</t>
  </si>
  <si>
    <t>% of</t>
  </si>
  <si>
    <t>Costs</t>
  </si>
  <si>
    <t>Program</t>
  </si>
  <si>
    <t>Direct Costs</t>
  </si>
  <si>
    <t>Total</t>
  </si>
  <si>
    <t>Cost Pool</t>
  </si>
  <si>
    <t>Carryforward</t>
  </si>
  <si>
    <t>BIA (638)</t>
  </si>
  <si>
    <t>IHS (638)</t>
  </si>
  <si>
    <t>BIA (100-297)</t>
  </si>
  <si>
    <t>1/</t>
  </si>
  <si>
    <t>HHS (Non-638)</t>
  </si>
  <si>
    <t>Interior (Non-638)</t>
  </si>
  <si>
    <t>Agriculture</t>
  </si>
  <si>
    <t>HUD</t>
  </si>
  <si>
    <t>Education</t>
  </si>
  <si>
    <t>Energy</t>
  </si>
  <si>
    <t>EPA</t>
  </si>
  <si>
    <t>Justice</t>
  </si>
  <si>
    <t>EEOC</t>
  </si>
  <si>
    <t xml:space="preserve">Tribal </t>
  </si>
  <si>
    <t>2/</t>
  </si>
  <si>
    <t>Totals</t>
  </si>
  <si>
    <t>3/</t>
  </si>
  <si>
    <t>4/</t>
  </si>
  <si>
    <t>Exclusions</t>
  </si>
  <si>
    <t>Cost</t>
  </si>
  <si>
    <t>Expenditures</t>
  </si>
  <si>
    <t>Contractual</t>
  </si>
  <si>
    <t>Directly</t>
  </si>
  <si>
    <t>Per Financial</t>
  </si>
  <si>
    <t>Capital</t>
  </si>
  <si>
    <t>Services</t>
  </si>
  <si>
    <t>Passthrough</t>
  </si>
  <si>
    <t>Unallowable</t>
  </si>
  <si>
    <t>Funded</t>
  </si>
  <si>
    <t>Direct Cost</t>
  </si>
  <si>
    <t>Equipment</t>
  </si>
  <si>
    <t>(Subcontracts)</t>
  </si>
  <si>
    <t>Depreciation</t>
  </si>
  <si>
    <t>Base</t>
  </si>
  <si>
    <t>FEDERAL PROGRAMS</t>
  </si>
  <si>
    <t>P.L. 93-638 Programs</t>
  </si>
  <si>
    <t>Consolidated Tribal Government</t>
  </si>
  <si>
    <t>Aid to Tribal Government</t>
  </si>
  <si>
    <t>Family Counseling Program</t>
  </si>
  <si>
    <t>Department of Health and Human Services:</t>
  </si>
  <si>
    <t>Consolidated Health Program</t>
  </si>
  <si>
    <t>Administration on Aging</t>
  </si>
  <si>
    <t>Title III-Aging</t>
  </si>
  <si>
    <t>Indian Child Welfare Services</t>
  </si>
  <si>
    <t>Building Stronger Families</t>
  </si>
  <si>
    <t>Water Management</t>
  </si>
  <si>
    <t>Monitor Ground Water Wells</t>
  </si>
  <si>
    <t>Cultural Resource Monitoring</t>
  </si>
  <si>
    <t xml:space="preserve">     Subtotal</t>
  </si>
  <si>
    <t>Department of Agriculture:</t>
  </si>
  <si>
    <t>Food Distribution</t>
  </si>
  <si>
    <t>Elderly Feeding</t>
  </si>
  <si>
    <t>Sewer Replacement Project</t>
  </si>
  <si>
    <t>Department of Housing and Urban Development:</t>
  </si>
  <si>
    <t>Department of Education:</t>
  </si>
  <si>
    <t>Department of Energy:</t>
  </si>
  <si>
    <t>Reservation Habitat Enhancement Project</t>
  </si>
  <si>
    <t>Enhanced Fish and Wildlife Comm. Cultural</t>
  </si>
  <si>
    <t>Wildlife Coordinator</t>
  </si>
  <si>
    <t>Environmental Protection Agency:</t>
  </si>
  <si>
    <t>Department of Justice:</t>
  </si>
  <si>
    <t>Equal Employment Opportunity Commission:</t>
  </si>
  <si>
    <t>Subtotal Federal Programs</t>
  </si>
  <si>
    <t>TRIBAL PROGRAMS</t>
  </si>
  <si>
    <t>General Fund</t>
  </si>
  <si>
    <t>Subtotal Tribal Programs</t>
  </si>
  <si>
    <t>Total Direct Costs</t>
  </si>
  <si>
    <t>5/</t>
  </si>
  <si>
    <t>Footnotes:</t>
  </si>
  <si>
    <t>Proposed</t>
  </si>
  <si>
    <t>Title / Description</t>
  </si>
  <si>
    <t>Comments</t>
  </si>
  <si>
    <t>Chief Financial Officer</t>
  </si>
  <si>
    <t>Office Manager</t>
  </si>
  <si>
    <t>Property &amp; Procurement Specialist</t>
  </si>
  <si>
    <t>Accountants (6)</t>
  </si>
  <si>
    <t>Human Resources Director</t>
  </si>
  <si>
    <t>Receptionist/Secretary (2)</t>
  </si>
  <si>
    <t>Supplies</t>
  </si>
  <si>
    <t>Travel and Training</t>
  </si>
  <si>
    <t>Property and Liability Insurance</t>
  </si>
  <si>
    <t>Telephone and Other Utilities</t>
  </si>
  <si>
    <t>Automobile Expenses</t>
  </si>
  <si>
    <t>Repairs and Maintenance</t>
  </si>
  <si>
    <t>Security Expense</t>
  </si>
  <si>
    <t>Reconciliation of Audited Financial Statement Costs to Indirect Cost Proposal</t>
  </si>
  <si>
    <t>Page</t>
  </si>
  <si>
    <t>Costs per Audited Financial Statements:</t>
  </si>
  <si>
    <t>Total Costs to be Accounted For</t>
  </si>
  <si>
    <t>Direct Cost Base</t>
  </si>
  <si>
    <t>Subtotal</t>
  </si>
  <si>
    <t>Contractual Services (Subcontracts)</t>
  </si>
  <si>
    <t>Unallowable (COGS, In Kind, Interest, etc.)</t>
  </si>
  <si>
    <t>Total Costs Accounted For</t>
  </si>
  <si>
    <t>Employment Advertising</t>
  </si>
  <si>
    <t>Equipment Rentals</t>
  </si>
  <si>
    <t>Licenses &amp; Permits</t>
  </si>
  <si>
    <t>Dues &amp; Subscriptions</t>
  </si>
  <si>
    <t>Computer Software</t>
  </si>
  <si>
    <t>Pool</t>
  </si>
  <si>
    <t>6/</t>
  </si>
  <si>
    <t>Maintenance Staff (6)</t>
  </si>
  <si>
    <t>%</t>
  </si>
  <si>
    <t>Included</t>
  </si>
  <si>
    <t>as Indirect</t>
  </si>
  <si>
    <t>IT Maintenance Contracts</t>
  </si>
  <si>
    <t>Postage &amp; Mailings</t>
  </si>
  <si>
    <t>Minor Office Equipment</t>
  </si>
  <si>
    <t>Storage Rental</t>
  </si>
  <si>
    <t>IS Technician (2)</t>
  </si>
  <si>
    <t>Capital Equipment</t>
  </si>
  <si>
    <t>Direct</t>
  </si>
  <si>
    <t xml:space="preserve">  Maintenance</t>
  </si>
  <si>
    <t xml:space="preserve">  IT</t>
  </si>
  <si>
    <t xml:space="preserve">  Administration</t>
  </si>
  <si>
    <t xml:space="preserve">  Program</t>
  </si>
  <si>
    <t xml:space="preserve">  Admin Building</t>
  </si>
  <si>
    <t xml:space="preserve">  Building B</t>
  </si>
  <si>
    <t xml:space="preserve">  Building C</t>
  </si>
  <si>
    <t xml:space="preserve">  Capital Improvement, Admin Building</t>
  </si>
  <si>
    <t>Land</t>
  </si>
  <si>
    <t>Buildings &amp; Improvements:</t>
  </si>
  <si>
    <t>Equipment:</t>
  </si>
  <si>
    <t xml:space="preserve">  Enterprise</t>
  </si>
  <si>
    <t>The established capital threshold for capitalizing equipment is:</t>
  </si>
  <si>
    <t>Tribal Health Management Grant</t>
  </si>
  <si>
    <t>Reference</t>
  </si>
  <si>
    <t>in Pool</t>
  </si>
  <si>
    <t>Bad Debt</t>
  </si>
  <si>
    <t>Reconciliation is NOT required for 1st &amp; 2nd year rates unless audited costs are used.</t>
  </si>
  <si>
    <t>Collections</t>
  </si>
  <si>
    <t>Difference</t>
  </si>
  <si>
    <t>Economic Development</t>
  </si>
  <si>
    <t>Programs by Funding Agency</t>
  </si>
  <si>
    <t>Printing</t>
  </si>
  <si>
    <t>HR Assistants (2)</t>
  </si>
  <si>
    <t>Exhibit E-1</t>
  </si>
  <si>
    <t>Exhibit E-2</t>
  </si>
  <si>
    <t>Exhibit D</t>
  </si>
  <si>
    <t>Exhibit C</t>
  </si>
  <si>
    <t>Exhibit F</t>
  </si>
  <si>
    <t>Department of Interior:</t>
  </si>
  <si>
    <t>Non P.L. 93-638</t>
  </si>
  <si>
    <t>Benefit</t>
  </si>
  <si>
    <t>Fringe Benefits on the Above Salaries</t>
  </si>
  <si>
    <t>Community Health Representative</t>
  </si>
  <si>
    <t>Substance Abuse and Prevention</t>
  </si>
  <si>
    <t>Subtotal Salaries</t>
  </si>
  <si>
    <t xml:space="preserve">Subtotal Salaries </t>
  </si>
  <si>
    <t>Costs Per Indirect Cost Proposal (Actual):</t>
  </si>
  <si>
    <t>Carryforward Computation</t>
  </si>
  <si>
    <t>Proposed Direct Cost Base</t>
  </si>
  <si>
    <t>Indirect Cost Pool</t>
  </si>
  <si>
    <t>Department of Commerce:</t>
  </si>
  <si>
    <t>Commerce</t>
  </si>
  <si>
    <t xml:space="preserve">  Bureau of Indian Affairs-</t>
  </si>
  <si>
    <t xml:space="preserve">  Indian Health Service-</t>
  </si>
  <si>
    <t xml:space="preserve">  Food and Nutrition Service-</t>
  </si>
  <si>
    <t xml:space="preserve">  Bonneville Power Administration-</t>
  </si>
  <si>
    <t>Homeland Security</t>
  </si>
  <si>
    <t>Labor</t>
  </si>
  <si>
    <t>Transportation</t>
  </si>
  <si>
    <t>Department of Labor:</t>
  </si>
  <si>
    <t xml:space="preserve">     Subtotal BIA (638)</t>
  </si>
  <si>
    <t xml:space="preserve">     Subtotal IHS (638)</t>
  </si>
  <si>
    <t xml:space="preserve">     Subtotal HHS (Non-638)</t>
  </si>
  <si>
    <t xml:space="preserve">     Subtotal Interior (Non-638)</t>
  </si>
  <si>
    <t xml:space="preserve"> </t>
  </si>
  <si>
    <t>Underfunded</t>
  </si>
  <si>
    <t>Overfunded</t>
  </si>
  <si>
    <t xml:space="preserve">Indirect </t>
  </si>
  <si>
    <t xml:space="preserve"> Bureau of Indian Affairs-</t>
  </si>
  <si>
    <t xml:space="preserve"> Indian Health Service-</t>
  </si>
  <si>
    <t xml:space="preserve"> Bureau of Reclamation-</t>
  </si>
  <si>
    <t xml:space="preserve"> Bureau of Land Management-</t>
  </si>
  <si>
    <t xml:space="preserve"> Food and Nutrition Service-</t>
  </si>
  <si>
    <t xml:space="preserve"> Bonneville Power Administration-</t>
  </si>
  <si>
    <t>Institute of Museum and Library Services:</t>
  </si>
  <si>
    <t>IMLS</t>
  </si>
  <si>
    <t>Check Figure</t>
  </si>
  <si>
    <t>Functions</t>
  </si>
  <si>
    <t>Expense</t>
  </si>
  <si>
    <t>Tribal</t>
  </si>
  <si>
    <t>In-Kind</t>
  </si>
  <si>
    <t>Separately</t>
  </si>
  <si>
    <t>Statements (F/S)</t>
  </si>
  <si>
    <t>Per SEFA</t>
  </si>
  <si>
    <t>STATE AND OTHER PROGRAMS</t>
  </si>
  <si>
    <t>Subtotal Federal, State and Other Programs</t>
  </si>
  <si>
    <t>Tribal In-Kind Contribution</t>
  </si>
  <si>
    <t>Tribal Supplements</t>
  </si>
  <si>
    <t>Enterprise Fund</t>
  </si>
  <si>
    <t>Must tie to F/S</t>
  </si>
  <si>
    <t xml:space="preserve">Funds  </t>
  </si>
  <si>
    <t xml:space="preserve">Costs </t>
  </si>
  <si>
    <t>Administered</t>
  </si>
  <si>
    <t xml:space="preserve">Administered </t>
  </si>
  <si>
    <t>Funds</t>
  </si>
  <si>
    <t>Indirect Costs Charged to Programs</t>
  </si>
  <si>
    <t>Separately Administered</t>
  </si>
  <si>
    <t>Council/</t>
  </si>
  <si>
    <t xml:space="preserve">General </t>
  </si>
  <si>
    <t>Government</t>
  </si>
  <si>
    <t>Directly Funded Indirect</t>
  </si>
  <si>
    <t xml:space="preserve">  2/</t>
  </si>
  <si>
    <t xml:space="preserve">  1/</t>
  </si>
  <si>
    <t>Health Fund</t>
  </si>
  <si>
    <t>Developmental Disabilities</t>
  </si>
  <si>
    <t xml:space="preserve">Nutrition </t>
  </si>
  <si>
    <t>Summer Food</t>
  </si>
  <si>
    <t xml:space="preserve">Economic Development </t>
  </si>
  <si>
    <t>Vocational Rehabilitation</t>
  </si>
  <si>
    <t>IMLS Assistance</t>
  </si>
  <si>
    <t>PWSS</t>
  </si>
  <si>
    <t>General Assistance</t>
  </si>
  <si>
    <t>Clean Air Act</t>
  </si>
  <si>
    <t>Tribal Employment Rights Office</t>
  </si>
  <si>
    <t>Juvenile Justice &amp; Delinquency Prevention</t>
  </si>
  <si>
    <t>State Fire Protection</t>
  </si>
  <si>
    <t>ARCO Bull Trout Recovery</t>
  </si>
  <si>
    <t>Housing Fund</t>
  </si>
  <si>
    <t>Bingo Fund</t>
  </si>
  <si>
    <t>Nutrition Program</t>
  </si>
  <si>
    <t>Irrigation</t>
  </si>
  <si>
    <t>Tobacco Prevention</t>
  </si>
  <si>
    <t>Juvenile Justice &amp; Delinquency Preventions</t>
  </si>
  <si>
    <t>Service Provider</t>
  </si>
  <si>
    <t>Amount</t>
  </si>
  <si>
    <t>Description of Service Rendered</t>
  </si>
  <si>
    <t>ABC Consulting</t>
  </si>
  <si>
    <t>Revisions to employee health benefits and retirement plan</t>
  </si>
  <si>
    <t>To Exhibit E-1</t>
  </si>
  <si>
    <t>To Exhibit E-2</t>
  </si>
  <si>
    <t>N/A</t>
  </si>
  <si>
    <t>Department of Transportation:</t>
  </si>
  <si>
    <t>Department of Homeland Security:</t>
  </si>
  <si>
    <t>To Exhibit A</t>
  </si>
  <si>
    <t>Passthrough (Scholarship, Participant Payments, etc.)</t>
  </si>
  <si>
    <t>Exhibit G</t>
  </si>
  <si>
    <t xml:space="preserve">Capital threshold is the dollar value above which asset acquisition is added to the capital asset accounts and depreciated over its useful life.  </t>
  </si>
  <si>
    <r>
      <rPr>
        <sz val="11"/>
        <rFont val="Times New Roman"/>
        <family val="1"/>
      </rPr>
      <t>Salaries:</t>
    </r>
    <r>
      <rPr>
        <sz val="11"/>
        <color indexed="10"/>
        <rFont val="Times New Roman"/>
        <family val="1"/>
      </rPr>
      <t xml:space="preserve">    </t>
    </r>
    <r>
      <rPr>
        <b/>
        <sz val="11"/>
        <color indexed="10"/>
        <rFont val="Times New Roman"/>
        <family val="1"/>
      </rPr>
      <t>1/</t>
    </r>
  </si>
  <si>
    <r>
      <t xml:space="preserve">Salaries:   </t>
    </r>
    <r>
      <rPr>
        <b/>
        <sz val="11"/>
        <color indexed="10"/>
        <rFont val="Times New Roman"/>
        <family val="1"/>
      </rPr>
      <t xml:space="preserve"> 1/</t>
    </r>
  </si>
  <si>
    <t>Utility Fund</t>
  </si>
  <si>
    <t>Depreciation (Exhibit G)</t>
  </si>
  <si>
    <t xml:space="preserve">Footnotes:    </t>
  </si>
  <si>
    <r>
      <rPr>
        <b/>
        <sz val="11"/>
        <color indexed="10"/>
        <rFont val="Times New Roman"/>
        <family val="1"/>
      </rPr>
      <t>2/</t>
    </r>
    <r>
      <rPr>
        <sz val="11"/>
        <rFont val="Times New Roman"/>
        <family val="1"/>
      </rPr>
      <t xml:space="preserve">  Provide an explanation for any difference.</t>
    </r>
  </si>
  <si>
    <t xml:space="preserve">Helpful hints: </t>
  </si>
  <si>
    <t>"Exh F reconciliation"</t>
  </si>
  <si>
    <t>&amp; Exhibit F</t>
  </si>
  <si>
    <t>To Exhibit B &amp; F</t>
  </si>
  <si>
    <t>Exhibit H</t>
  </si>
  <si>
    <t>Summary of Depreciation Expense -</t>
  </si>
  <si>
    <t xml:space="preserve">Actual Direct Cost Base </t>
  </si>
  <si>
    <t>F/S</t>
  </si>
  <si>
    <t>Ref.</t>
  </si>
  <si>
    <t xml:space="preserve">  Human Resources</t>
  </si>
  <si>
    <t>(in base)</t>
  </si>
  <si>
    <t>Audit p.</t>
  </si>
  <si>
    <t>Name of Tribal Entity</t>
  </si>
  <si>
    <t>Dollars</t>
  </si>
  <si>
    <t>Fund #</t>
  </si>
  <si>
    <t>Tribal In-Kind Services</t>
  </si>
  <si>
    <t>Tribal In-Kind Dollars</t>
  </si>
  <si>
    <t>(Col G-I-K)</t>
  </si>
  <si>
    <t>must match</t>
  </si>
  <si>
    <t>Diabetes</t>
  </si>
  <si>
    <t>Tabaco Prevention</t>
  </si>
  <si>
    <t>Property &amp; Liability Insurance</t>
  </si>
  <si>
    <t>Repairs &amp; Maintenance</t>
  </si>
  <si>
    <t>Telephone &amp; Other Utilities</t>
  </si>
  <si>
    <t>Travel &amp; Training</t>
  </si>
  <si>
    <t>Accounting Department-</t>
  </si>
  <si>
    <t>IT Department-</t>
  </si>
  <si>
    <t>HR Department-</t>
  </si>
  <si>
    <t>Maintenance Department-</t>
  </si>
  <si>
    <t>subtotal</t>
  </si>
  <si>
    <t>Estimated</t>
  </si>
  <si>
    <t xml:space="preserve">Detail of Indirect Professional and Contractual Services - </t>
  </si>
  <si>
    <t>Indirect Cost Collections (Recovered) Reporting Schedule</t>
  </si>
  <si>
    <t>Agency</t>
  </si>
  <si>
    <t>check figure</t>
  </si>
  <si>
    <t>Exhibit C-1</t>
  </si>
  <si>
    <t>less</t>
  </si>
  <si>
    <t>Net</t>
  </si>
  <si>
    <r>
      <rPr>
        <b/>
        <sz val="11"/>
        <color rgb="FFFF0000"/>
        <rFont val="Times New Roman"/>
        <family val="1"/>
      </rPr>
      <t xml:space="preserve">1/ </t>
    </r>
    <r>
      <rPr>
        <sz val="11"/>
        <rFont val="Times New Roman"/>
        <family val="1"/>
      </rPr>
      <t xml:space="preserve"> Total must tie to actual direct cost base schedule (Exhibit C).</t>
    </r>
  </si>
  <si>
    <t>Expenditure</t>
  </si>
  <si>
    <t>from Exhibit E-1</t>
  </si>
  <si>
    <t>from Exhibit E-2</t>
  </si>
  <si>
    <t>from Exhibit C</t>
  </si>
  <si>
    <t>from Exhibit C-1</t>
  </si>
  <si>
    <t>"Exh C actual base"</t>
  </si>
  <si>
    <t>Please fill in the top portion "Costs per Audited Financial Statements".  Other cells should be automatically populated from information on Exhibit C.</t>
  </si>
  <si>
    <t>totals to Exhibit F</t>
  </si>
  <si>
    <r>
      <rPr>
        <b/>
        <sz val="10"/>
        <color indexed="10"/>
        <rFont val="Times New Roman"/>
        <family val="1"/>
      </rPr>
      <t xml:space="preserve">4/ </t>
    </r>
    <r>
      <rPr>
        <b/>
        <sz val="10"/>
        <rFont val="Times New Roman"/>
        <family val="1"/>
      </rPr>
      <t xml:space="preserve"> "</t>
    </r>
    <r>
      <rPr>
        <sz val="10"/>
        <rFont val="Times New Roman"/>
        <family val="1"/>
      </rPr>
      <t>Directly funded indirect" costs are indirect costs that are paid for by direct programs dollars.  These costs must be excluded from both the pool and base (Exhibit C).</t>
    </r>
  </si>
  <si>
    <r>
      <rPr>
        <b/>
        <sz val="10"/>
        <color rgb="FFFF0000"/>
        <rFont val="Times New Roman"/>
        <family val="1"/>
      </rPr>
      <t>6/</t>
    </r>
    <r>
      <rPr>
        <b/>
        <sz val="10"/>
        <rFont val="Times New Roman"/>
        <family val="1"/>
      </rPr>
      <t xml:space="preserve"> </t>
    </r>
    <r>
      <rPr>
        <sz val="10"/>
        <rFont val="Times New Roman"/>
        <family val="1"/>
      </rPr>
      <t xml:space="preserve"> These costs benefit specific programs in the base; therefore, are treated as direct costs &amp; included in the base.  (</t>
    </r>
    <r>
      <rPr>
        <u/>
        <sz val="10"/>
        <rFont val="Times New Roman"/>
        <family val="1"/>
      </rPr>
      <t>Need to specify where in the base on Exhibit C</t>
    </r>
    <r>
      <rPr>
        <sz val="10"/>
        <rFont val="Times New Roman"/>
        <family val="1"/>
      </rPr>
      <t>).</t>
    </r>
  </si>
  <si>
    <r>
      <rPr>
        <b/>
        <sz val="10"/>
        <color indexed="10"/>
        <rFont val="Times New Roman"/>
        <family val="1"/>
      </rPr>
      <t xml:space="preserve">4/ </t>
    </r>
    <r>
      <rPr>
        <b/>
        <sz val="10"/>
        <rFont val="Times New Roman"/>
        <family val="1"/>
      </rPr>
      <t xml:space="preserve"> "</t>
    </r>
    <r>
      <rPr>
        <sz val="10"/>
        <rFont val="Times New Roman"/>
        <family val="1"/>
      </rPr>
      <t>Directly funded indirect" costs are indirect costs that are paid for by direct programs dollars.  These costs must be excluded from both the pool and base (Exhibit D).</t>
    </r>
  </si>
  <si>
    <t>Note: The amounts shown as Indirect Costs Collections must be based on the Organization's audited financial statements or GL support.</t>
  </si>
  <si>
    <t xml:space="preserve">Tribal or private funds booked or spent for IDC </t>
  </si>
  <si>
    <r>
      <t xml:space="preserve">Indirect Cost Revenues (to be entered in collection column of carryforward schedule) </t>
    </r>
    <r>
      <rPr>
        <b/>
        <sz val="11"/>
        <color rgb="FFFF0000"/>
        <rFont val="Times New Roman"/>
        <family val="1"/>
      </rPr>
      <t>3/</t>
    </r>
  </si>
  <si>
    <r>
      <t xml:space="preserve">Indirect Cost Revenues per Audit or GL </t>
    </r>
    <r>
      <rPr>
        <b/>
        <sz val="11"/>
        <color rgb="FFFF0000"/>
        <rFont val="Times New Roman"/>
        <family val="1"/>
      </rPr>
      <t>1/</t>
    </r>
  </si>
  <si>
    <t>Department of Defense:</t>
  </si>
  <si>
    <t>Defense</t>
  </si>
  <si>
    <t>BIA P.L. 100-297 Programs:</t>
  </si>
  <si>
    <t>BIA (P.L. 100-297):</t>
  </si>
  <si>
    <t>subtotal State &amp; Other Programs</t>
  </si>
  <si>
    <t>Subtotal State &amp; Other Programs</t>
  </si>
  <si>
    <t>State &amp; Other</t>
  </si>
  <si>
    <t>General Ledger supporting indirect cost pool</t>
  </si>
  <si>
    <t>Exhibit I</t>
  </si>
  <si>
    <r>
      <t xml:space="preserve">Reprogrammed indirect dollars or indirect CSC to pay for direct CSC </t>
    </r>
    <r>
      <rPr>
        <b/>
        <sz val="11"/>
        <color rgb="FFFF0000"/>
        <rFont val="Times New Roman"/>
        <family val="1"/>
      </rPr>
      <t>2/</t>
    </r>
  </si>
  <si>
    <t>Reprogrammed direct dollars or direct CSC to pay for Indirect</t>
  </si>
  <si>
    <t>(This schedule is required only if the Tribe needs to compile a carryforward schedule, Exhibit B)</t>
  </si>
  <si>
    <t>Government Fund</t>
  </si>
  <si>
    <t>Proprietary Fund/Enterprise Fund</t>
  </si>
  <si>
    <t>Internal Service Fund</t>
  </si>
  <si>
    <t>Fiduciary Fund</t>
  </si>
  <si>
    <t>(this schedule is required if the indirect cost pool total (Exhibit E-1) cannot tie to audited financial statements)</t>
  </si>
  <si>
    <t>Exhibit J</t>
  </si>
  <si>
    <t>General Ledger supporting indirect cost revenue</t>
  </si>
  <si>
    <t>(this schedule is required if the indirect cost revenue total (Exhibit C-1) cannot tie to audited financial statements)</t>
  </si>
  <si>
    <t>Draft employee manuals</t>
  </si>
  <si>
    <t>XYZ Management Groups</t>
  </si>
  <si>
    <t>Review employee manuals &amp; policies</t>
  </si>
  <si>
    <t xml:space="preserve">Professional Fees/Contractual Services - </t>
  </si>
  <si>
    <t>Council Stipends (X%)</t>
  </si>
  <si>
    <t>Security Guard (4)</t>
  </si>
  <si>
    <t>IT Director</t>
  </si>
  <si>
    <t>from NICRA</t>
  </si>
  <si>
    <t>Must tie to Audit Revenue or GL support on Exhibit J</t>
  </si>
  <si>
    <t>(this schedule is required if depreciation is included in the indirect cost pool (Exhibits E-1 &amp; E-2))</t>
  </si>
  <si>
    <t>(this schedule is required if "other" professional &amp; contractual services are included in the indirect cost pool (Exhibits E-1 &amp; E-2))</t>
  </si>
  <si>
    <r>
      <rPr>
        <b/>
        <sz val="10"/>
        <color indexed="10"/>
        <rFont val="Times New Roman"/>
        <family val="1"/>
      </rPr>
      <t>2/</t>
    </r>
    <r>
      <rPr>
        <sz val="10"/>
        <rFont val="Times New Roman"/>
        <family val="1"/>
      </rPr>
      <t xml:space="preserve">  For "other" professional &amp; contractual services - need breakdown by type of service and associated amount in Exhibit H.</t>
    </r>
  </si>
  <si>
    <t>Exhibit B-1</t>
  </si>
  <si>
    <t>Exhibit A</t>
  </si>
  <si>
    <t>ISDA 638</t>
  </si>
  <si>
    <t>Exhibit B-2</t>
  </si>
  <si>
    <t>ISDA 638 Programs</t>
  </si>
  <si>
    <t>All Other Programs</t>
  </si>
  <si>
    <t>All Other</t>
  </si>
  <si>
    <t>ISDA 638 Base</t>
  </si>
  <si>
    <t>All Other Base</t>
  </si>
  <si>
    <t>Tie to Audit or Exhibit I</t>
  </si>
  <si>
    <t>Salaries:</t>
  </si>
  <si>
    <t>ISDA-638 Accountant</t>
  </si>
  <si>
    <t>Legal Fees</t>
  </si>
  <si>
    <t>ISDA-638 Accounting Clerk</t>
  </si>
  <si>
    <t>times base ratio</t>
  </si>
  <si>
    <t>Base Ratio to Exhibit B</t>
  </si>
  <si>
    <t>Total Indirect Cost Pool</t>
  </si>
  <si>
    <r>
      <rPr>
        <b/>
        <u/>
        <sz val="12"/>
        <rFont val="Times New Roman"/>
        <family val="1"/>
      </rPr>
      <t>* Note: Special Rate with Allowable Indirect Costs Chargeable to a Specific Special Rate Base</t>
    </r>
    <r>
      <rPr>
        <b/>
        <sz val="12"/>
        <rFont val="Times New Roman"/>
        <family val="1"/>
      </rPr>
      <t xml:space="preserve">:
If a tribal entity can (1) identify a type of an otherwise allowable indirect cost that is chargeable to particular special rate bases (e.g., an ISDA-only special rate base), but not to the other special rate bases, and (2) that identified cost is not funded as Direct CSC, the tribal entity may choose to add the identified indirect cost to the indirect cost pool for that special rate base only.  If the entity wishes to pursue this option, the identified indirect cost would be added to the applicable special rate pool before calculating the rate for that applicable special rate base.  These indirect costs must be identified and described in the indirect cost proposal submitted to IBC.  </t>
    </r>
  </si>
  <si>
    <t>ISDA-638 Programs</t>
  </si>
  <si>
    <t>Description</t>
  </si>
  <si>
    <t>Year</t>
  </si>
  <si>
    <t>Calculated</t>
  </si>
  <si>
    <t>Base Ratio to Exhibit A</t>
  </si>
  <si>
    <r>
      <t>(</t>
    </r>
    <r>
      <rPr>
        <b/>
        <sz val="12"/>
        <color rgb="FFFF0000"/>
        <rFont val="Times New Roman"/>
        <family val="1"/>
      </rPr>
      <t>out</t>
    </r>
    <r>
      <rPr>
        <b/>
        <sz val="12"/>
        <rFont val="Times New Roman"/>
        <family val="1"/>
      </rPr>
      <t xml:space="preserve"> of base)</t>
    </r>
  </si>
  <si>
    <t>Audit Fees</t>
  </si>
  <si>
    <t>Accounting Services</t>
  </si>
  <si>
    <t>IT Services</t>
  </si>
  <si>
    <r>
      <t xml:space="preserve">Other (specify on Exhibit H) </t>
    </r>
    <r>
      <rPr>
        <b/>
        <sz val="11"/>
        <color rgb="FFFF0000"/>
        <rFont val="Times New Roman"/>
        <family val="1"/>
      </rPr>
      <t>2/</t>
    </r>
  </si>
  <si>
    <r>
      <rPr>
        <b/>
        <sz val="11"/>
        <rFont val="Times New Roman"/>
        <family val="1"/>
      </rPr>
      <t>1/</t>
    </r>
    <r>
      <rPr>
        <sz val="11"/>
        <rFont val="Times New Roman"/>
        <family val="1"/>
      </rPr>
      <t xml:space="preserve"> Land is NOT a depreciable asset (2CFR200 Subpart E, Section 200.436 (c)(1)).</t>
    </r>
  </si>
  <si>
    <r>
      <rPr>
        <b/>
        <sz val="10"/>
        <color indexed="10"/>
        <rFont val="Times New Roman"/>
        <family val="1"/>
      </rPr>
      <t xml:space="preserve">3/  </t>
    </r>
    <r>
      <rPr>
        <sz val="10"/>
        <rFont val="Times New Roman"/>
        <family val="1"/>
      </rPr>
      <t>Unallowable costs must be included in the base if the costs benefit from services provided by the indirect cost pool (payroll, accounting, HR, IT, etc.)  [in accordance with 2CFR200, Subpart E, Section 200.413(e)].</t>
    </r>
  </si>
  <si>
    <r>
      <rPr>
        <b/>
        <sz val="10"/>
        <color indexed="10"/>
        <rFont val="Times New Roman"/>
        <family val="1"/>
      </rPr>
      <t>5/</t>
    </r>
    <r>
      <rPr>
        <sz val="10"/>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0"/>
        <rFont val="Times New Roman"/>
        <family val="1"/>
      </rPr>
      <t>Need to specify where in the base on Exhibit C</t>
    </r>
    <r>
      <rPr>
        <sz val="10"/>
        <rFont val="Times New Roman"/>
        <family val="1"/>
      </rPr>
      <t>).</t>
    </r>
  </si>
  <si>
    <r>
      <rPr>
        <b/>
        <sz val="10"/>
        <color indexed="10"/>
        <rFont val="Times New Roman"/>
        <family val="1"/>
      </rPr>
      <t>6/</t>
    </r>
    <r>
      <rPr>
        <sz val="10"/>
        <rFont val="Times New Roman"/>
        <family val="1"/>
      </rPr>
      <t xml:space="preserve"> These costs benefit specific programs in the base; therefore, are treated as direct costs and included in the base. (</t>
    </r>
    <r>
      <rPr>
        <u/>
        <sz val="10"/>
        <rFont val="Times New Roman"/>
        <family val="1"/>
      </rPr>
      <t>Need to specify where in the base on Exhibit D</t>
    </r>
    <r>
      <rPr>
        <sz val="10"/>
        <rFont val="Times New Roman"/>
        <family val="1"/>
      </rPr>
      <t>).</t>
    </r>
  </si>
  <si>
    <r>
      <rPr>
        <b/>
        <sz val="10"/>
        <color indexed="10"/>
        <rFont val="Times New Roman"/>
        <family val="1"/>
      </rPr>
      <t>5/</t>
    </r>
    <r>
      <rPr>
        <sz val="10"/>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0"/>
        <rFont val="Times New Roman"/>
        <family val="1"/>
      </rPr>
      <t>Need to specify where in the base on Exhibit D</t>
    </r>
    <r>
      <rPr>
        <sz val="10"/>
        <rFont val="Times New Roman"/>
        <family val="1"/>
      </rPr>
      <t>).</t>
    </r>
  </si>
  <si>
    <t>"Other" Professional Services</t>
  </si>
  <si>
    <t>Shared IDC (Indirect Costs that Benefit ALL Programs)</t>
  </si>
  <si>
    <t>ISDA-638 IDC (Indirect Costs that Benefit only ISDA-638 Programs * )</t>
  </si>
  <si>
    <t>ISDA-638 shared IDC</t>
  </si>
  <si>
    <t>ISDA-638 IDC</t>
  </si>
  <si>
    <t>shared IDC</t>
  </si>
  <si>
    <t>ISDA-638 pool</t>
  </si>
  <si>
    <t>All Other pool</t>
  </si>
  <si>
    <t>All Other carryforward</t>
  </si>
  <si>
    <t>ISDA-638 carryforward</t>
  </si>
  <si>
    <t>Base Ratios</t>
  </si>
  <si>
    <t>Shared Indirect Costs</t>
  </si>
  <si>
    <t>Allocated Shared Indirect Costs</t>
  </si>
  <si>
    <t>Carryforwards</t>
  </si>
  <si>
    <t>Total Direct Cost Bases</t>
  </si>
  <si>
    <t>Indirect Cost Rates</t>
  </si>
  <si>
    <t>Appendix of Schedules in Order:</t>
  </si>
  <si>
    <t>Exhibit C-1 Indirect Cost Collection</t>
  </si>
  <si>
    <t>Exhibit E-1 Actual Pool</t>
  </si>
  <si>
    <t>Exhibit E-2 Proposed Pool</t>
  </si>
  <si>
    <t>Exhibit C Actual Base</t>
  </si>
  <si>
    <t>Exhibit D Proposed Base</t>
  </si>
  <si>
    <t>Exhibit F Reconciliation</t>
  </si>
  <si>
    <t>Exhibit H Professional Services</t>
  </si>
  <si>
    <t>Exhibit B-2 Carryforward (all other)</t>
  </si>
  <si>
    <t>Exhibit I General Ledger of Pool Account (needed if support is not in audit)</t>
  </si>
  <si>
    <t>Exhibit J General Ledger of Indirect Cost Revenue (needed if support is not in audit)</t>
  </si>
  <si>
    <t>Exhibit B-1 Carryforward (638)</t>
  </si>
  <si>
    <t>Exhibit B-3 Carryforward (use this instead of Exhibit B-1 &amp; B-2 if actual year has only one rate)</t>
  </si>
  <si>
    <t>Exhibit G Depreciation (needed if claiming depreciation in the pool)</t>
  </si>
  <si>
    <t>Fill out the yellow cells to automatically populate the proposal fields:</t>
  </si>
  <si>
    <t>Actual Year (year containing actual costs)</t>
  </si>
  <si>
    <t xml:space="preserve">"Exh E-1 actual pool" </t>
  </si>
  <si>
    <r>
      <t xml:space="preserve">You can obtain this information from the audit or GL/TB. </t>
    </r>
    <r>
      <rPr>
        <u/>
        <sz val="12"/>
        <rFont val="Times New Roman"/>
        <family val="1"/>
      </rPr>
      <t>ALL fund expenditures must be included</t>
    </r>
    <r>
      <rPr>
        <sz val="12"/>
        <rFont val="Times New Roman"/>
        <family val="1"/>
      </rPr>
      <t xml:space="preserve"> as presented in the audit, even if they are not a part of the indirect cost rate computation.  You probably need to add programs and agencies you do business with that are not listed.  Please modify the formula as necessary to include the new programs and agencies in your total columns.</t>
    </r>
  </si>
  <si>
    <t>You can obtain this information from the audit or GL/TB.  You can follow our format or create your own format.  The total pool amount must be supported by information in the audit or GL/TB provided on Exhibit I.</t>
  </si>
  <si>
    <t>Best to work on the sheets as listed in the above order since their information automatically populate Exhibits at the end.</t>
  </si>
  <si>
    <t>Proposal Year (year containing budgeted costs)</t>
  </si>
  <si>
    <t>HIP</t>
  </si>
  <si>
    <t>Subtotal Shared IDC</t>
  </si>
  <si>
    <t>Subtotal ISDA-638 IDC</t>
  </si>
  <si>
    <t>Exhibit A Rate</t>
  </si>
  <si>
    <t>Total Indirect Cost Pools</t>
  </si>
  <si>
    <t>K-12 School</t>
  </si>
  <si>
    <t>Start here, fill in your information</t>
  </si>
  <si>
    <t>Name of Tribe</t>
  </si>
  <si>
    <t>7/</t>
  </si>
  <si>
    <t>Note:  Prepare one ICP Summary Sheet for each year in which a rate is proposed.  Also, prepare one sheet per rate when multiple rates are requested for a given Proposal Year.</t>
  </si>
  <si>
    <t>Name of Entity:</t>
  </si>
  <si>
    <t>Proposal Year</t>
  </si>
  <si>
    <t>Type of Rate (select)</t>
  </si>
  <si>
    <t>Fixed Carryforward</t>
  </si>
  <si>
    <t>Provisional</t>
  </si>
  <si>
    <t>Final</t>
  </si>
  <si>
    <t>Predetermined</t>
  </si>
  <si>
    <t>Fiscal Year Period</t>
  </si>
  <si>
    <t xml:space="preserve">From:  </t>
  </si>
  <si>
    <t>To</t>
  </si>
  <si>
    <t>Base Type (select one)</t>
  </si>
  <si>
    <r>
      <rPr>
        <b/>
        <sz val="10"/>
        <rFont val="Times New Roman"/>
        <family val="1"/>
      </rPr>
      <t>Total direct costs, less capital expenditures and passthrough funds</t>
    </r>
    <r>
      <rPr>
        <sz val="10"/>
        <rFont val="Times New Roman"/>
        <family val="1"/>
      </rPr>
      <t>.  Passthrough funds are normally defined as payments to participants, stipends to eligible recipients, subcontracts and subgrants, all of which normally require minimal administrative effort.</t>
    </r>
  </si>
  <si>
    <t>Base Application (select one and/or explain for multiple rates)</t>
  </si>
  <si>
    <t>All Programs</t>
  </si>
  <si>
    <t>Other</t>
  </si>
  <si>
    <t>**Modify the schedules to fit your needs and present information relevant to your organization**</t>
  </si>
  <si>
    <r>
      <rPr>
        <b/>
        <sz val="10"/>
        <rFont val="Times New Roman"/>
        <family val="1"/>
      </rPr>
      <t xml:space="preserve">Total direct salaries and wages, </t>
    </r>
    <r>
      <rPr>
        <b/>
        <u/>
        <sz val="10"/>
        <rFont val="Times New Roman"/>
        <family val="1"/>
      </rPr>
      <t>excluding</t>
    </r>
    <r>
      <rPr>
        <b/>
        <sz val="10"/>
        <rFont val="Times New Roman"/>
        <family val="1"/>
      </rPr>
      <t xml:space="preserve"> fringe benefits.</t>
    </r>
    <r>
      <rPr>
        <sz val="10"/>
        <rFont val="Times New Roman"/>
        <family val="1"/>
      </rPr>
      <t xml:space="preserve">  The rate applies to all programs administered by the Tribe.  To determine the amount of indirect costs to be billed under this agreement, direct salaries and wages should be summed and multiplied by the rate.  All other program costs, including fringe benefits associated with direct salaries and wages, should be eliminated from the calculation.</t>
    </r>
  </si>
  <si>
    <r>
      <rPr>
        <b/>
        <sz val="10"/>
        <rFont val="Times New Roman"/>
        <family val="1"/>
      </rPr>
      <t xml:space="preserve">Total direct salaries and wages, </t>
    </r>
    <r>
      <rPr>
        <b/>
        <u/>
        <sz val="10"/>
        <rFont val="Times New Roman"/>
        <family val="1"/>
      </rPr>
      <t>including</t>
    </r>
    <r>
      <rPr>
        <b/>
        <sz val="10"/>
        <rFont val="Times New Roman"/>
        <family val="1"/>
      </rPr>
      <t xml:space="preserve"> fringe benefits.</t>
    </r>
    <r>
      <rPr>
        <sz val="10"/>
        <rFont val="Times New Roman"/>
        <family val="1"/>
      </rPr>
      <t xml:space="preserve">  The rate applies to all programs administered by the Tribe.  To determine the amount of indirect costs to be billed under this agreement, direct salaries and wages and related fringe benefits should be summed and multiplied by the rate.  All other program costs should be eliminated from the calculation.</t>
    </r>
  </si>
  <si>
    <t>&lt;--To Exhibit B</t>
  </si>
  <si>
    <t>&lt;--To Exhibit A</t>
  </si>
  <si>
    <t>Exhibit B-3</t>
  </si>
  <si>
    <t>Check figure</t>
  </si>
  <si>
    <t>Costs Tied</t>
  </si>
  <si>
    <t>to Audit or GL</t>
  </si>
  <si>
    <t>FY 2022</t>
  </si>
  <si>
    <t>Should tie to SEFA</t>
  </si>
  <si>
    <r>
      <rPr>
        <b/>
        <sz val="10"/>
        <color rgb="FFFF0000"/>
        <rFont val="Times New Roman"/>
        <family val="1"/>
      </rPr>
      <t>1/</t>
    </r>
    <r>
      <rPr>
        <sz val="10"/>
        <rFont val="Times New Roman"/>
        <family val="1"/>
      </rPr>
      <t xml:space="preserve">  Salaries &amp; wages for employees working on multiple activities or cost objectives must be supported with adequate documentation [in accordance with 2CFR200, Subpart E, Section 200.430 (i)] to be eligible for inclusion in the indirect cost pool.  The use of estimated percentages of time is allowable for budget estimates; however, a distribution of actual salaries &amp; wages is required to be supported by personnel activity reports or equivalent documentation when employees work on both an indirect cost activity &amp; a direct cost activity.</t>
    </r>
  </si>
  <si>
    <r>
      <rPr>
        <b/>
        <sz val="10"/>
        <color indexed="10"/>
        <rFont val="Times New Roman"/>
        <family val="1"/>
      </rPr>
      <t xml:space="preserve">1/  </t>
    </r>
    <r>
      <rPr>
        <sz val="10"/>
        <rFont val="Times New Roman"/>
        <family val="1"/>
      </rPr>
      <t>Salaries and wages for employees working on multiple activities or cost objectives must be supported with adequate documentation [in accordance with 2CFR200, Subpart E, Section 200.430 (i)] to be eligible for inclusion in the indirect cost pool.  The use of estimated percentages of time is allowable for budget estimates; however, a distribution of actual salaries and wages is required to be supported by personnel activity reports or equivalent documentation when employees work on both an indirect cost activity and a direct cost activity.</t>
    </r>
  </si>
  <si>
    <t>FY 2020</t>
  </si>
  <si>
    <r>
      <rPr>
        <b/>
        <sz val="10"/>
        <rFont val="Times New Roman"/>
        <family val="1"/>
      </rPr>
      <t>Modified total direct costs (MTDC)</t>
    </r>
    <r>
      <rPr>
        <sz val="10"/>
        <rFont val="Times New Roman"/>
        <family val="1"/>
      </rPr>
      <t xml:space="preserve"> which means all direct salaries and wages, applicable fringe benefits, materials and supplies, services, travel, and subawards and subcontracts up to the first $50,000 of each subaward or subcontract (regardless of the period of performance of the subawards and subcontracts under the award).  MTDC excludes equipment, capital expenditures, scholarships and fellowships, participant support costs, passthrough funds, and the portion of each subaward and subcontract in excess of the first $50,000.</t>
    </r>
  </si>
  <si>
    <t>Special Rate Proposal utilizing the modified total direct cost base (Updated October 2024)</t>
  </si>
  <si>
    <t>(use this template if a single rate was negotiated for FY 2022)</t>
  </si>
  <si>
    <r>
      <rPr>
        <b/>
        <sz val="12"/>
        <color indexed="10"/>
        <rFont val="Times New Roman"/>
        <family val="1"/>
      </rPr>
      <t>2/</t>
    </r>
    <r>
      <rPr>
        <sz val="12"/>
        <rFont val="Times New Roman"/>
        <family val="1"/>
      </rPr>
      <t xml:space="preserve">  Passthrough funds normally require minimal administrative effort that include but not limited to scholarships, assistance payments, payments to participants, etc. </t>
    </r>
  </si>
  <si>
    <r>
      <rPr>
        <b/>
        <sz val="12"/>
        <color indexed="10"/>
        <rFont val="Times New Roman"/>
        <family val="1"/>
      </rPr>
      <t>3/</t>
    </r>
    <r>
      <rPr>
        <sz val="12"/>
        <rFont val="Times New Roman"/>
        <family val="1"/>
      </rPr>
      <t xml:space="preserve">  Unallowable costs include but not limited to donations, debt service expense, penalty, lobbying costs, etc. (if unallowable costs benefit from administrative services (payroll, accounting, HR, IT, etc.) provided by the pool, then must be added to the base per 2CFR200, Subpart E, Section 200.413(e)).</t>
    </r>
  </si>
  <si>
    <r>
      <rPr>
        <b/>
        <sz val="12"/>
        <color rgb="FFFF0000"/>
        <rFont val="Times New Roman"/>
        <family val="1"/>
      </rPr>
      <t>4/</t>
    </r>
    <r>
      <rPr>
        <sz val="12"/>
        <rFont val="Times New Roman"/>
        <family val="1"/>
      </rPr>
      <t xml:space="preserve">  Separately administered and </t>
    </r>
    <r>
      <rPr>
        <u/>
        <sz val="12"/>
        <rFont val="Times New Roman"/>
        <family val="1"/>
      </rPr>
      <t>DO NOT</t>
    </r>
    <r>
      <rPr>
        <sz val="12"/>
        <rFont val="Times New Roman"/>
        <family val="1"/>
      </rPr>
      <t xml:space="preserve"> receive any administrative services (payroll, accounting, HR, IT, etc.) provided by the pool.  Entity needs to state who provide the administrative services to these funds.</t>
    </r>
  </si>
  <si>
    <r>
      <rPr>
        <b/>
        <sz val="12"/>
        <color rgb="FFFF0000"/>
        <rFont val="Times New Roman"/>
        <family val="1"/>
      </rPr>
      <t xml:space="preserve">5/ </t>
    </r>
    <r>
      <rPr>
        <sz val="12"/>
        <rFont val="Times New Roman"/>
        <family val="1"/>
      </rPr>
      <t xml:space="preserve"> "Directly funded indirect" costs are indirect costs that are funded by direct programs dollars.  These costs must be excluded from both base (Exhibit C) and pool (Exhibit E-1).</t>
    </r>
  </si>
  <si>
    <r>
      <rPr>
        <b/>
        <sz val="12"/>
        <color indexed="10"/>
        <rFont val="Times New Roman"/>
        <family val="1"/>
      </rPr>
      <t>6/</t>
    </r>
    <r>
      <rPr>
        <sz val="12"/>
        <rFont val="Times New Roman"/>
        <family val="1"/>
      </rPr>
      <t xml:space="preserve">  Indirect costs </t>
    </r>
    <r>
      <rPr>
        <u/>
        <sz val="12"/>
        <rFont val="Times New Roman"/>
        <family val="1"/>
      </rPr>
      <t>expenditures</t>
    </r>
    <r>
      <rPr>
        <sz val="12"/>
        <rFont val="Times New Roman"/>
        <family val="1"/>
      </rPr>
      <t xml:space="preserve"> that are charged to, booked to, or spent by the programs.  Total must tie to the audited financial statements indirect expenditure figure.</t>
    </r>
  </si>
  <si>
    <r>
      <rPr>
        <b/>
        <sz val="12"/>
        <color indexed="10"/>
        <rFont val="Times New Roman"/>
        <family val="1"/>
      </rPr>
      <t>7/</t>
    </r>
    <r>
      <rPr>
        <sz val="12"/>
        <rFont val="Times New Roman"/>
        <family val="1"/>
      </rPr>
      <t xml:space="preserve">  When reporting Federal program expenditures, only the </t>
    </r>
    <r>
      <rPr>
        <b/>
        <sz val="12"/>
        <rFont val="Times New Roman"/>
        <family val="1"/>
      </rPr>
      <t>expenditures</t>
    </r>
    <r>
      <rPr>
        <sz val="12"/>
        <rFont val="Times New Roman"/>
        <family val="1"/>
      </rPr>
      <t xml:space="preserve"> paid for with Federal funds should be reported under Federal program expenditures.  The total amount of Federal program expenditures identified on this schedule </t>
    </r>
    <r>
      <rPr>
        <b/>
        <sz val="12"/>
        <rFont val="Times New Roman"/>
        <family val="1"/>
      </rPr>
      <t>should</t>
    </r>
    <r>
      <rPr>
        <sz val="12"/>
        <rFont val="Times New Roman"/>
        <family val="1"/>
      </rPr>
      <t xml:space="preserve"> match the amount of Federal expenditures reported on the Schedule of Expenditures of Federal Awards (SEFA) of the audited financial statements.  </t>
    </r>
    <r>
      <rPr>
        <u/>
        <sz val="12"/>
        <rFont val="Times New Roman"/>
        <family val="1"/>
      </rPr>
      <t>Any differences must be explained</t>
    </r>
    <r>
      <rPr>
        <sz val="12"/>
        <rFont val="Times New Roman"/>
        <family val="1"/>
      </rPr>
      <t>.</t>
    </r>
  </si>
  <si>
    <t>8/</t>
  </si>
  <si>
    <r>
      <rPr>
        <b/>
        <sz val="12"/>
        <color indexed="10"/>
        <rFont val="Times New Roman"/>
        <family val="1"/>
      </rPr>
      <t xml:space="preserve">8/ </t>
    </r>
    <r>
      <rPr>
        <sz val="12"/>
        <rFont val="Times New Roman"/>
        <family val="1"/>
      </rPr>
      <t xml:space="preserve"> The indirect cost pool should link to the total indirect costs </t>
    </r>
    <r>
      <rPr>
        <u/>
        <sz val="12"/>
        <rFont val="Times New Roman"/>
        <family val="1"/>
      </rPr>
      <t>before</t>
    </r>
    <r>
      <rPr>
        <sz val="12"/>
        <rFont val="Times New Roman"/>
        <family val="1"/>
      </rPr>
      <t xml:space="preserve"> depreciation on Exhibit E-1 if the Total Expenditures per Financial Statements reports capital expenditures instead of depreciation expense.  </t>
    </r>
  </si>
  <si>
    <r>
      <rPr>
        <b/>
        <sz val="12"/>
        <color rgb="FFFF0000"/>
        <rFont val="Times New Roman"/>
        <family val="1"/>
      </rPr>
      <t>1/</t>
    </r>
    <r>
      <rPr>
        <sz val="12"/>
        <rFont val="Times New Roman"/>
        <family val="1"/>
      </rPr>
      <t xml:space="preserve"> Indirect cost collections (indirect revenue received) is the amount of indirect cost revenue recovered/collected/received from the programs in the base (</t>
    </r>
    <r>
      <rPr>
        <b/>
        <u/>
        <sz val="12"/>
        <rFont val="Times New Roman"/>
        <family val="1"/>
      </rPr>
      <t>this is NOT expenditure</t>
    </r>
    <r>
      <rPr>
        <sz val="12"/>
        <rFont val="Times New Roman"/>
        <family val="1"/>
      </rPr>
      <t xml:space="preserve">).  The indirect cost collections must be reconcilable to the </t>
    </r>
    <r>
      <rPr>
        <b/>
        <u/>
        <sz val="12"/>
        <rFont val="Times New Roman"/>
        <family val="1"/>
      </rPr>
      <t>revenue section</t>
    </r>
    <r>
      <rPr>
        <sz val="12"/>
        <rFont val="Times New Roman"/>
        <family val="1"/>
      </rPr>
      <t xml:space="preserve"> of the audited financial statements.  Otherwise, the Organization must provide one of the following to support these numbers: (1) a copy of the audited general ledger showing the grand total for the indirect cost collections (Exhibit J), (2) documents from the funding agency, or (3) a letter from the CPA who performed the audit.</t>
    </r>
  </si>
  <si>
    <r>
      <rPr>
        <b/>
        <sz val="12"/>
        <color rgb="FFFF0000"/>
        <rFont val="Times New Roman"/>
        <family val="1"/>
      </rPr>
      <t>2/</t>
    </r>
    <r>
      <rPr>
        <sz val="12"/>
        <rFont val="Times New Roman"/>
        <family val="1"/>
      </rPr>
      <t xml:space="preserve"> For ISDA 638 Programs, insert the total CSC Funding Award amount in Col J which was used to pay unfunded direct CSC.</t>
    </r>
  </si>
  <si>
    <r>
      <rPr>
        <b/>
        <sz val="12"/>
        <color indexed="10"/>
        <rFont val="Times New Roman"/>
        <family val="1"/>
      </rPr>
      <t>3/</t>
    </r>
    <r>
      <rPr>
        <sz val="12"/>
        <color indexed="10"/>
        <rFont val="Times New Roman"/>
        <family val="1"/>
      </rPr>
      <t xml:space="preserve">  </t>
    </r>
    <r>
      <rPr>
        <sz val="12"/>
        <rFont val="Times New Roman"/>
        <family val="1"/>
      </rPr>
      <t>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</si>
  <si>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r>
      <rPr>
        <b/>
        <sz val="12"/>
        <color indexed="10"/>
        <rFont val="Times New Roman"/>
        <family val="1"/>
      </rPr>
      <t>1/</t>
    </r>
    <r>
      <rPr>
        <sz val="12"/>
        <rFont val="Times New Roman"/>
        <family val="1"/>
      </rPr>
      <t xml:space="preserve">  If tribes want to include the first $50,000 of contractual costs in the base, a separate Subaward Schedule is required.  See website FAQ for more information and as well as the Sample Subcontract/Subaward Schedule.</t>
    </r>
  </si>
  <si>
    <r>
      <rPr>
        <b/>
        <sz val="12"/>
        <color indexed="10"/>
        <rFont val="Times New Roman"/>
        <family val="1"/>
      </rPr>
      <t>2/</t>
    </r>
    <r>
      <rPr>
        <sz val="12"/>
        <rFont val="Times New Roman"/>
        <family val="1"/>
      </rPr>
      <t xml:space="preserve">  Passthrough funds normally require minimal administrative effort that include but not limited to scholarships, direct assistance payments, payments to participants, etc. </t>
    </r>
  </si>
  <si>
    <r>
      <rPr>
        <b/>
        <sz val="12"/>
        <color indexed="10"/>
        <rFont val="Times New Roman"/>
        <family val="1"/>
      </rPr>
      <t xml:space="preserve">3/ </t>
    </r>
    <r>
      <rPr>
        <sz val="12"/>
        <rFont val="Times New Roman"/>
        <family val="1"/>
      </rPr>
      <t xml:space="preserve"> Unallowable costs include but not limited to donations, debt service expense, penalty, lobbying costs, etc. (if benefit from the administrative services (payroll, accounting, HR, IT, etc.) provided by the pool, must be added to the base).</t>
    </r>
  </si>
  <si>
    <r>
      <rPr>
        <b/>
        <sz val="12"/>
        <color indexed="10"/>
        <rFont val="Times New Roman"/>
        <family val="1"/>
      </rPr>
      <t xml:space="preserve">5/ </t>
    </r>
    <r>
      <rPr>
        <sz val="12"/>
        <rFont val="Times New Roman"/>
        <family val="1"/>
      </rPr>
      <t xml:space="preserve"> "Directly funded indirect" costs are indirect costs that are funded by direct programs dollars.  These costs must be excluded from both the base (Exhibit D) and the pool (Exhibit E-2).</t>
    </r>
  </si>
  <si>
    <r>
      <rPr>
        <b/>
        <sz val="12"/>
        <color indexed="10"/>
        <rFont val="Times New Roman"/>
        <family val="1"/>
      </rPr>
      <t>6/</t>
    </r>
    <r>
      <rPr>
        <sz val="12"/>
        <rFont val="Times New Roman"/>
        <family val="1"/>
      </rPr>
      <t xml:space="preserve">  Indirect costs expenditures that are charged to, booked to, or spent by the programs. . </t>
    </r>
  </si>
  <si>
    <r>
      <rPr>
        <b/>
        <sz val="12"/>
        <color indexed="10"/>
        <rFont val="Times New Roman"/>
        <family val="1"/>
      </rPr>
      <t>7/</t>
    </r>
    <r>
      <rPr>
        <sz val="12"/>
        <rFont val="Times New Roman"/>
        <family val="1"/>
      </rPr>
      <t xml:space="preserve">  The indirect cost pool should link to the total indirect costs </t>
    </r>
    <r>
      <rPr>
        <u/>
        <sz val="12"/>
        <rFont val="Times New Roman"/>
        <family val="1"/>
      </rPr>
      <t>before</t>
    </r>
    <r>
      <rPr>
        <sz val="12"/>
        <rFont val="Times New Roman"/>
        <family val="1"/>
      </rPr>
      <t xml:space="preserve"> depreciation on Exhibit E-2 if the Total Expenditures per Financial Statements reports capital expenditures instead of depreciation expense.  </t>
    </r>
  </si>
  <si>
    <r>
      <rPr>
        <b/>
        <sz val="12"/>
        <color indexed="10"/>
        <rFont val="Times New Roman"/>
        <family val="1"/>
      </rPr>
      <t>2/</t>
    </r>
    <r>
      <rPr>
        <sz val="12"/>
        <rFont val="Times New Roman"/>
        <family val="1"/>
      </rPr>
      <t xml:space="preserve">  Over or underrecovery from BIA is not included in the carryforward computation according to Public Law 100-297 Section 1128A, (d) (3): "Funds received as grants under this section for Bureau funded programs operated by a tribe or tribal organization under a contract or agreement shall not be taken into consideration for purposes of indirect cost underrecovery and overrecovery determinations by any Federal agency for any other funds, from whatever source derived."</t>
    </r>
  </si>
  <si>
    <r>
      <rPr>
        <b/>
        <sz val="12"/>
        <color indexed="10"/>
        <rFont val="Times New Roman"/>
        <family val="1"/>
      </rPr>
      <t xml:space="preserve">3/ </t>
    </r>
    <r>
      <rPr>
        <sz val="12"/>
        <rFont val="Times New Roman"/>
        <family val="1"/>
      </rPr>
      <t xml:space="preserve"> Over or underrecovery from Tribal accounts is internal and therefore not included in the carryforward computation.</t>
    </r>
  </si>
  <si>
    <t>Indirect Rate at</t>
  </si>
  <si>
    <r>
      <rPr>
        <b/>
        <sz val="12"/>
        <color rgb="FFFF0000"/>
        <rFont val="Times New Roman"/>
        <family val="1"/>
      </rPr>
      <t>1/</t>
    </r>
    <r>
      <rPr>
        <sz val="12"/>
        <color rgb="FFFF0000"/>
        <rFont val="Times New Roman"/>
        <family val="1"/>
      </rPr>
      <t xml:space="preserve"> </t>
    </r>
    <r>
      <rPr>
        <sz val="12"/>
        <rFont val="Times New Roman"/>
        <family val="1"/>
      </rPr>
      <t xml:space="preserve"> Source:  FY 2022 (prior year) negotiated indirect cost rate agreement (NICRA), Supplement 1.</t>
    </r>
  </si>
  <si>
    <r>
      <rPr>
        <b/>
        <sz val="12"/>
        <color rgb="FFFF0000"/>
        <rFont val="Times New Roman"/>
        <family val="1"/>
      </rPr>
      <t>2/</t>
    </r>
    <r>
      <rPr>
        <sz val="12"/>
        <color rgb="FFFF0000"/>
        <rFont val="Times New Roman"/>
        <family val="1"/>
      </rPr>
      <t xml:space="preserve"> </t>
    </r>
    <r>
      <rPr>
        <sz val="12"/>
        <rFont val="Times New Roman"/>
        <family val="1"/>
      </rPr>
      <t xml:space="preserve">  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</si>
  <si>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r>
      <rPr>
        <b/>
        <sz val="12"/>
        <color rgb="FFFF0000"/>
        <rFont val="Times New Roman"/>
        <family val="1"/>
      </rPr>
      <t>1/</t>
    </r>
    <r>
      <rPr>
        <sz val="12"/>
        <color rgb="FFFF0000"/>
        <rFont val="Times New Roman"/>
        <family val="1"/>
      </rPr>
      <t xml:space="preserve"> </t>
    </r>
    <r>
      <rPr>
        <sz val="12"/>
        <rFont val="Times New Roman"/>
        <family val="1"/>
      </rPr>
      <t xml:space="preserve"> Source:  FY 2022 prior year negotiated indirect cost rate agreement (NICRA) Supplement.</t>
    </r>
  </si>
  <si>
    <r>
      <rPr>
        <b/>
        <sz val="12"/>
        <color indexed="10"/>
        <rFont val="Times New Roman"/>
        <family val="1"/>
      </rPr>
      <t xml:space="preserve">4/ </t>
    </r>
    <r>
      <rPr>
        <sz val="12"/>
        <rFont val="Times New Roman"/>
        <family val="1"/>
      </rPr>
      <t xml:space="preserve">  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</si>
  <si>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t>Program Specific Indirect Costs</t>
  </si>
  <si>
    <t>FY 2025</t>
  </si>
  <si>
    <t>X</t>
  </si>
  <si>
    <r>
      <rPr>
        <b/>
        <sz val="12"/>
        <color indexed="10"/>
        <rFont val="Times New Roman"/>
        <family val="1"/>
      </rPr>
      <t>1/</t>
    </r>
    <r>
      <rPr>
        <sz val="12"/>
        <rFont val="Times New Roman"/>
        <family val="1"/>
      </rPr>
      <t xml:space="preserve">  If tribes want to include the first $25,000 of contractual costs in the base, a separate schedule is required.  See website tribal FAQ #13 for more information and requirement.</t>
    </r>
  </si>
  <si>
    <r>
      <rPr>
        <b/>
        <sz val="11"/>
        <rFont val="Times New Roman"/>
        <family val="1"/>
      </rPr>
      <t>3/</t>
    </r>
    <r>
      <rPr>
        <sz val="11"/>
        <rFont val="Times New Roman"/>
        <family val="1"/>
      </rPr>
      <t xml:space="preserve"> Assets financed or donated partially or in whole by the Federal Government or related to donor organizations or matching requirements are </t>
    </r>
    <r>
      <rPr>
        <u/>
        <sz val="11"/>
        <rFont val="Times New Roman"/>
        <family val="1"/>
      </rPr>
      <t xml:space="preserve">not considered </t>
    </r>
    <r>
      <rPr>
        <sz val="11"/>
        <rFont val="Times New Roman"/>
        <family val="1"/>
      </rPr>
      <t>depreciable assets (2CFR200, Subpart E, Section 200.436 (c)(2)(3)).</t>
    </r>
  </si>
  <si>
    <r>
      <rPr>
        <b/>
        <sz val="11"/>
        <rFont val="Times New Roman"/>
        <family val="1"/>
      </rPr>
      <t xml:space="preserve">4/ </t>
    </r>
    <r>
      <rPr>
        <sz val="11"/>
        <rFont val="Times New Roman"/>
        <family val="1"/>
      </rPr>
      <t xml:space="preserve">Depreciation claimed as indirect costs </t>
    </r>
    <r>
      <rPr>
        <b/>
        <u/>
        <sz val="11"/>
        <rFont val="Times New Roman"/>
        <family val="1"/>
      </rPr>
      <t>must be supported</t>
    </r>
    <r>
      <rPr>
        <sz val="11"/>
        <rFont val="Times New Roman"/>
        <family val="1"/>
      </rPr>
      <t xml:space="preserve"> by a detailed depreciation schedule and provided upon request.  This schedule should contain an asset description, date of purchase or completion, method of purchase, full life expectancy, total costs, and yearly depreciation amount.</t>
    </r>
  </si>
  <si>
    <r>
      <rPr>
        <b/>
        <sz val="11"/>
        <rFont val="Times New Roman"/>
        <family val="1"/>
      </rPr>
      <t xml:space="preserve">2/ Effective October 1, 2024:  </t>
    </r>
    <r>
      <rPr>
        <i/>
        <sz val="11"/>
        <rFont val="Times New Roman"/>
        <family val="1"/>
      </rPr>
      <t>Equipment</t>
    </r>
    <r>
      <rPr>
        <sz val="11"/>
        <rFont val="Times New Roman"/>
        <family val="1"/>
      </rPr>
      <t xml:space="preserve"> means tangible personal property (including information technology systems) having a useful life of more than one year and a per-unit acquisition cost that equals or exceeds the lesser of the capitalization level established by the recipient or subrecipient for financial statement purposes, or $10,000.</t>
    </r>
  </si>
  <si>
    <t>(fill in the blanks)</t>
  </si>
  <si>
    <t>Sample Page From Audited Financial Statements</t>
  </si>
  <si>
    <t>Special</t>
  </si>
  <si>
    <t>General</t>
  </si>
  <si>
    <t>Revenue</t>
  </si>
  <si>
    <t>Enterprise</t>
  </si>
  <si>
    <t>Internal</t>
  </si>
  <si>
    <t>Fund</t>
  </si>
  <si>
    <t>Service Fund</t>
  </si>
  <si>
    <t>Grant &amp; Contract Revenue</t>
  </si>
  <si>
    <t>Indirect Cost Revenue</t>
  </si>
  <si>
    <t>Gaming Revenue</t>
  </si>
  <si>
    <t>Third Party Revenue</t>
  </si>
  <si>
    <t>Other Revenues</t>
  </si>
  <si>
    <t>Total Revenues</t>
  </si>
  <si>
    <t>Salaries &amp; Wages</t>
  </si>
  <si>
    <t>Fringes</t>
  </si>
  <si>
    <t>Automobile Expense</t>
  </si>
  <si>
    <t>Communications</t>
  </si>
  <si>
    <t>Computer Software (Non Capital)</t>
  </si>
  <si>
    <t>Contract Services</t>
  </si>
  <si>
    <t>Council Stipends</t>
  </si>
  <si>
    <t>Cultural Activities</t>
  </si>
  <si>
    <t>Direct Assistance</t>
  </si>
  <si>
    <t>Equipment Rental</t>
  </si>
  <si>
    <t>Fee Expenses</t>
  </si>
  <si>
    <t>Insurance</t>
  </si>
  <si>
    <t>Materials</t>
  </si>
  <si>
    <t>Meeting Expense</t>
  </si>
  <si>
    <t>Minor Equipment</t>
  </si>
  <si>
    <t>Other Expenses</t>
  </si>
  <si>
    <t>Per Capita</t>
  </si>
  <si>
    <t>Property Taxes</t>
  </si>
  <si>
    <t>Space Costs</t>
  </si>
  <si>
    <t>Sponsorships &amp; Donations</t>
  </si>
  <si>
    <t>Payouts</t>
  </si>
  <si>
    <t>Utilities</t>
  </si>
  <si>
    <t>Capital Outlay</t>
  </si>
  <si>
    <t>Indirect costs</t>
  </si>
  <si>
    <t>Total Expenditures</t>
  </si>
  <si>
    <t>Tribal Resources (COPS)</t>
  </si>
  <si>
    <t>Enterprise Fund - Casino (separate admin)</t>
  </si>
  <si>
    <t>Grants &amp; Contracts Administrator</t>
  </si>
  <si>
    <t>Alcohol &amp; Drug Abuse</t>
  </si>
  <si>
    <t>Contracts &amp; Grants Administrator</t>
  </si>
  <si>
    <t>Subtotal salaries</t>
  </si>
  <si>
    <t>Exhibits B-1,</t>
  </si>
  <si>
    <t>B-2</t>
  </si>
  <si>
    <t>Rate Computations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</si>
</sst>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0.0%"/>
    <numFmt numFmtId="165" formatCode="&quot;$&quot;#,##0"/>
    <numFmt numFmtId="166" formatCode="_(* #,##0_);_(* \(#,##0\);_(* &quot;-&quot;??_);_(@_)"/>
  </numFmts>
  <fonts count="49" x14ac:knownFonts="1">
    <font>
      <sz val="11"/>
      <name val="Times New Roman"/>
    </font>
    <font>
      <b/>
      <sz val="14"/>
      <name val="Times New Roman"/>
      <family val="1"/>
    </font>
    <font>
      <sz val="10"/>
      <name val="Times New Roman"/>
      <family val="1"/>
    </font>
    <font>
      <b/>
      <sz val="12"/>
      <name val="Times New Roman"/>
      <family val="1"/>
    </font>
    <font>
      <b/>
      <sz val="10"/>
      <name val="Times New Roman"/>
      <family val="1"/>
    </font>
    <font>
      <sz val="12"/>
      <name val="Times New Roman"/>
      <family val="1"/>
    </font>
    <font>
      <sz val="9"/>
      <name val="Times New Roman"/>
      <family val="1"/>
    </font>
    <font>
      <sz val="8"/>
      <name val="Times New Roman"/>
      <family val="1"/>
    </font>
    <font>
      <sz val="10"/>
      <name val="Times New Roman"/>
      <family val="1"/>
    </font>
    <font>
      <b/>
      <sz val="11"/>
      <name val="Times New Roman"/>
      <family val="1"/>
    </font>
    <font>
      <sz val="11"/>
      <name val="Times New Roman"/>
      <family val="1"/>
    </font>
    <font>
      <u/>
      <sz val="11"/>
      <name val="Times New Roman"/>
      <family val="1"/>
    </font>
    <font>
      <b/>
      <sz val="11"/>
      <color indexed="10"/>
      <name val="Times New Roman"/>
      <family val="1"/>
    </font>
    <font>
      <b/>
      <sz val="14"/>
      <color indexed="8"/>
      <name val="Times New Roman"/>
      <family val="1"/>
    </font>
    <font>
      <b/>
      <u/>
      <sz val="11"/>
      <color indexed="10"/>
      <name val="Times New Roman"/>
      <family val="1"/>
    </font>
    <font>
      <b/>
      <sz val="14"/>
      <color indexed="12"/>
      <name val="Times New Roman"/>
      <family val="1"/>
    </font>
    <font>
      <b/>
      <sz val="16"/>
      <name val="Century Schoolbook"/>
      <family val="1"/>
    </font>
    <font>
      <b/>
      <sz val="12"/>
      <color indexed="10"/>
      <name val="Times New Roman"/>
      <family val="1"/>
    </font>
    <font>
      <sz val="11"/>
      <name val="Times New Roman"/>
      <family val="1"/>
    </font>
    <font>
      <b/>
      <sz val="10"/>
      <color indexed="10"/>
      <name val="Times New Roman"/>
      <family val="1"/>
    </font>
    <font>
      <b/>
      <sz val="11"/>
      <color indexed="10"/>
      <name val="Times New Roman"/>
      <family val="1"/>
    </font>
    <font>
      <sz val="10"/>
      <color indexed="8"/>
      <name val="Times New Roman"/>
      <family val="1"/>
    </font>
    <font>
      <sz val="11"/>
      <name val="Arial"/>
      <family val="2"/>
    </font>
    <font>
      <sz val="11"/>
      <color indexed="10"/>
      <name val="Times New Roman"/>
      <family val="1"/>
    </font>
    <font>
      <sz val="14"/>
      <name val="Times New Roman"/>
      <family val="1"/>
    </font>
    <font>
      <b/>
      <u/>
      <sz val="11"/>
      <name val="Times New Roman"/>
      <family val="1"/>
    </font>
    <font>
      <sz val="11"/>
      <name val="Times New Roman"/>
      <family val="1"/>
    </font>
    <font>
      <sz val="11"/>
      <color indexed="10"/>
      <name val="Arial"/>
      <family val="2"/>
    </font>
    <font>
      <sz val="14"/>
      <name val="Arial"/>
      <family val="2"/>
    </font>
    <font>
      <b/>
      <sz val="12"/>
      <name val="Century Schoolbook"/>
      <family val="1"/>
    </font>
    <font>
      <b/>
      <sz val="11"/>
      <color rgb="FFFF0000"/>
      <name val="Times New Roman"/>
      <family val="1"/>
    </font>
    <font>
      <sz val="10"/>
      <name val="Arial"/>
      <family val="2"/>
    </font>
    <font>
      <sz val="12"/>
      <name val="Arial"/>
      <family val="2"/>
    </font>
    <font>
      <u/>
      <sz val="11"/>
      <name val="Arial"/>
      <family val="2"/>
    </font>
    <font>
      <sz val="11"/>
      <color rgb="FFFF0000"/>
      <name val="Times New Roman"/>
      <family val="1"/>
    </font>
    <font>
      <b/>
      <u/>
      <sz val="10"/>
      <name val="Times New Roman"/>
      <family val="1"/>
    </font>
    <font>
      <b/>
      <sz val="10"/>
      <color rgb="FFFF0000"/>
      <name val="Times New Roman"/>
      <family val="1"/>
    </font>
    <font>
      <u/>
      <sz val="10"/>
      <name val="Times New Roman"/>
      <family val="1"/>
    </font>
    <font>
      <sz val="10"/>
      <color indexed="10"/>
      <name val="Times New Roman"/>
      <family val="1"/>
    </font>
    <font>
      <u/>
      <sz val="12"/>
      <name val="Times New Roman"/>
      <family val="1"/>
    </font>
    <font>
      <b/>
      <sz val="16"/>
      <name val="Times New Roman"/>
      <family val="1"/>
    </font>
    <font>
      <b/>
      <u/>
      <sz val="12"/>
      <name val="Times New Roman"/>
      <family val="1"/>
    </font>
    <font>
      <b/>
      <sz val="14"/>
      <color rgb="FFFF0000"/>
      <name val="Times New Roman"/>
      <family val="1"/>
    </font>
    <font>
      <b/>
      <sz val="12"/>
      <color rgb="FFFF0000"/>
      <name val="Times New Roman"/>
      <family val="1"/>
    </font>
    <font>
      <b/>
      <u/>
      <sz val="14"/>
      <name val="Times New Roman"/>
      <family val="1"/>
    </font>
    <font>
      <sz val="12"/>
      <color indexed="10"/>
      <name val="Times New Roman"/>
      <family val="1"/>
    </font>
    <font>
      <sz val="12"/>
      <color rgb="FFFF0000"/>
      <name val="Times New Roman"/>
      <family val="1"/>
    </font>
    <font>
      <i/>
      <sz val="11"/>
      <name val="Times New Roman"/>
      <family val="1"/>
    </font>
    <font>
      <sz val="11"/>
      <color rgb="FF000000"/>
      <name val="Times New Roman"/>
      <family val="1"/>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rgb="FFC0C0C0"/>
        <bgColor rgb="FFC0C0C0"/>
      </patternFill>
    </fill>
    <fill>
      <patternFill patternType="solid">
        <fgColor rgb="FFBFBFBF"/>
        <bgColor rgb="FFBFBFBF"/>
      </patternFill>
    </fill>
  </fills>
  <borders count="19">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rgb="FF000000"/>
      </bottom>
      <diagonal/>
    </border>
    <border>
      <left/>
      <right/>
      <top style="thin">
        <color rgb="FF000000"/>
      </top>
      <bottom style="double">
        <color rgb="FF000000"/>
      </bottom>
      <diagonal/>
    </border>
  </borders>
  <cellStyleXfs count="8">
    <xf numFmtId="0" fontId="0" fillId="0" borderId="0"/>
    <xf numFmtId="43" fontId="26" fillId="0" borderId="0" applyFont="0" applyFill="0" applyBorder="0" applyAlignment="0" applyProtection="0"/>
    <xf numFmtId="0" fontId="10" fillId="0" borderId="0"/>
    <xf numFmtId="0" fontId="10" fillId="0" borderId="0"/>
    <xf numFmtId="0" fontId="18" fillId="0" borderId="0"/>
    <xf numFmtId="0" fontId="10" fillId="0" borderId="0"/>
    <xf numFmtId="0" fontId="31" fillId="0" borderId="0"/>
    <xf numFmtId="0" fontId="48" fillId="0" borderId="0"/>
  </cellStyleXfs>
  <cellXfs count="448">
    <xf numFmtId="0" fontId="0" fillId="0" borderId="0" xfId="0"/>
    <xf numFmtId="0" fontId="2" fillId="0" borderId="0" xfId="0" applyFont="1"/>
    <xf numFmtId="3" fontId="10" fillId="0" borderId="0" xfId="0" applyNumberFormat="1" applyFont="1" applyFill="1"/>
    <xf numFmtId="3" fontId="2" fillId="0" borderId="0" xfId="0" applyNumberFormat="1" applyFont="1" applyFill="1" applyBorder="1" applyAlignment="1">
      <alignment horizontal="right"/>
    </xf>
    <xf numFmtId="0" fontId="0" fillId="0" borderId="0" xfId="0" applyAlignment="1"/>
    <xf numFmtId="3" fontId="2" fillId="0" borderId="0" xfId="0" applyNumberFormat="1" applyFont="1" applyFill="1" applyBorder="1" applyAlignment="1">
      <alignment horizontal="center"/>
    </xf>
    <xf numFmtId="3" fontId="2" fillId="0" borderId="0" xfId="0" applyNumberFormat="1" applyFont="1" applyFill="1" applyBorder="1"/>
    <xf numFmtId="0" fontId="15" fillId="0" borderId="0" xfId="0" applyFont="1"/>
    <xf numFmtId="0" fontId="16" fillId="0" borderId="0" xfId="0" applyFont="1"/>
    <xf numFmtId="0" fontId="0" fillId="0" borderId="0" xfId="0" quotePrefix="1"/>
    <xf numFmtId="0" fontId="17" fillId="0" borderId="0" xfId="0" applyFont="1"/>
    <xf numFmtId="0" fontId="17" fillId="0" borderId="0" xfId="0" applyFont="1" applyAlignment="1"/>
    <xf numFmtId="3" fontId="2" fillId="0" borderId="0" xfId="0" applyNumberFormat="1" applyFont="1" applyFill="1"/>
    <xf numFmtId="3" fontId="2" fillId="0" borderId="1" xfId="0" applyNumberFormat="1" applyFont="1" applyFill="1" applyBorder="1"/>
    <xf numFmtId="3" fontId="2" fillId="0" borderId="0" xfId="0" applyNumberFormat="1" applyFont="1" applyFill="1" applyAlignment="1">
      <alignment horizontal="center"/>
    </xf>
    <xf numFmtId="165" fontId="2" fillId="0" borderId="2" xfId="0" applyNumberFormat="1" applyFont="1" applyFill="1" applyBorder="1"/>
    <xf numFmtId="0" fontId="2" fillId="0" borderId="0" xfId="0" applyFont="1" applyFill="1"/>
    <xf numFmtId="0" fontId="2" fillId="0" borderId="0" xfId="0" applyFont="1" applyFill="1" applyAlignment="1">
      <alignment horizontal="right"/>
    </xf>
    <xf numFmtId="0" fontId="2" fillId="0" borderId="0" xfId="0" applyFont="1" applyFill="1" applyBorder="1"/>
    <xf numFmtId="0" fontId="4" fillId="0" borderId="0" xfId="0" applyFont="1" applyFill="1" applyBorder="1" applyAlignment="1">
      <alignment horizontal="center"/>
    </xf>
    <xf numFmtId="165" fontId="2" fillId="0" borderId="0" xfId="0" applyNumberFormat="1" applyFont="1" applyFill="1" applyBorder="1"/>
    <xf numFmtId="3" fontId="4" fillId="0" borderId="0" xfId="0" applyNumberFormat="1" applyFont="1" applyFill="1" applyBorder="1"/>
    <xf numFmtId="3" fontId="2" fillId="0" borderId="0" xfId="0" applyNumberFormat="1" applyFont="1" applyFill="1" applyBorder="1" applyAlignment="1"/>
    <xf numFmtId="3" fontId="2" fillId="0" borderId="0" xfId="0" applyNumberFormat="1" applyFont="1" applyFill="1" applyBorder="1" applyAlignment="1">
      <alignment horizontal="left"/>
    </xf>
    <xf numFmtId="0" fontId="19" fillId="0" borderId="0" xfId="0" applyFont="1" applyFill="1" applyBorder="1" applyAlignment="1">
      <alignment horizontal="center"/>
    </xf>
    <xf numFmtId="165" fontId="2" fillId="0" borderId="0" xfId="0" applyNumberFormat="1" applyFont="1" applyFill="1"/>
    <xf numFmtId="3" fontId="2" fillId="0" borderId="0" xfId="0" applyNumberFormat="1" applyFont="1" applyFill="1" applyAlignment="1"/>
    <xf numFmtId="3" fontId="2" fillId="0" borderId="0" xfId="0" applyNumberFormat="1" applyFont="1" applyFill="1" applyAlignment="1">
      <alignment horizontal="left"/>
    </xf>
    <xf numFmtId="3" fontId="5" fillId="0" borderId="0" xfId="0" applyNumberFormat="1" applyFont="1" applyFill="1"/>
    <xf numFmtId="3" fontId="3" fillId="0" borderId="0" xfId="0" applyNumberFormat="1" applyFont="1" applyFill="1" applyAlignment="1">
      <alignment horizontal="center"/>
    </xf>
    <xf numFmtId="3" fontId="3" fillId="0" borderId="0" xfId="0" applyNumberFormat="1" applyFont="1" applyFill="1" applyAlignment="1">
      <alignment horizontal="right"/>
    </xf>
    <xf numFmtId="3" fontId="3" fillId="0" borderId="0" xfId="0" applyNumberFormat="1" applyFont="1" applyFill="1" applyBorder="1" applyAlignment="1">
      <alignment horizontal="center"/>
    </xf>
    <xf numFmtId="3" fontId="3" fillId="0" borderId="6" xfId="0" applyNumberFormat="1" applyFont="1" applyFill="1" applyBorder="1" applyAlignment="1">
      <alignment horizontal="center"/>
    </xf>
    <xf numFmtId="3" fontId="10" fillId="0" borderId="0" xfId="5" applyNumberFormat="1" applyFont="1" applyFill="1" applyBorder="1"/>
    <xf numFmtId="3" fontId="10" fillId="0" borderId="0" xfId="5" applyNumberFormat="1" applyFont="1" applyFill="1" applyAlignment="1">
      <alignment horizontal="right"/>
    </xf>
    <xf numFmtId="0" fontId="4" fillId="0" borderId="6" xfId="0" applyFont="1" applyFill="1" applyBorder="1" applyAlignment="1">
      <alignment horizontal="center"/>
    </xf>
    <xf numFmtId="3" fontId="10" fillId="0" borderId="0" xfId="0" applyNumberFormat="1" applyFont="1" applyFill="1" applyBorder="1"/>
    <xf numFmtId="0" fontId="10" fillId="0" borderId="0" xfId="0" applyFont="1" applyFill="1" applyBorder="1" applyAlignment="1">
      <alignment vertical="center" wrapText="1"/>
    </xf>
    <xf numFmtId="0" fontId="10" fillId="0" borderId="0" xfId="0" applyFont="1" applyFill="1" applyBorder="1" applyAlignment="1">
      <alignment wrapText="1"/>
    </xf>
    <xf numFmtId="3" fontId="10" fillId="0" borderId="0" xfId="0" applyNumberFormat="1" applyFont="1" applyFill="1" applyBorder="1" applyAlignment="1">
      <alignment vertical="center"/>
    </xf>
    <xf numFmtId="3" fontId="24" fillId="0" borderId="0" xfId="0" applyNumberFormat="1" applyFont="1" applyFill="1"/>
    <xf numFmtId="3" fontId="9" fillId="0" borderId="0" xfId="0" applyNumberFormat="1" applyFont="1" applyFill="1"/>
    <xf numFmtId="3" fontId="9" fillId="0" borderId="0" xfId="0" applyNumberFormat="1" applyFont="1" applyFill="1" applyAlignment="1">
      <alignment horizontal="center"/>
    </xf>
    <xf numFmtId="3" fontId="9" fillId="0" borderId="0" xfId="0" applyNumberFormat="1" applyFont="1" applyFill="1" applyBorder="1" applyAlignment="1">
      <alignment horizontal="center"/>
    </xf>
    <xf numFmtId="3" fontId="9" fillId="0" borderId="6" xfId="0" applyNumberFormat="1" applyFont="1" applyFill="1" applyBorder="1" applyAlignment="1">
      <alignment horizontal="center"/>
    </xf>
    <xf numFmtId="3" fontId="20" fillId="0" borderId="6" xfId="0" applyNumberFormat="1" applyFont="1" applyFill="1" applyBorder="1" applyAlignment="1">
      <alignment horizontal="center"/>
    </xf>
    <xf numFmtId="3" fontId="10" fillId="0" borderId="0" xfId="0" applyNumberFormat="1" applyFont="1" applyFill="1" applyBorder="1" applyAlignment="1">
      <alignment horizontal="right"/>
    </xf>
    <xf numFmtId="3" fontId="10" fillId="0" borderId="0" xfId="0" applyNumberFormat="1" applyFont="1" applyFill="1" applyAlignment="1">
      <alignment horizontal="left"/>
    </xf>
    <xf numFmtId="3" fontId="10" fillId="0" borderId="0" xfId="4" applyNumberFormat="1" applyFont="1" applyFill="1"/>
    <xf numFmtId="3" fontId="10" fillId="0" borderId="0" xfId="0" applyNumberFormat="1" applyFont="1" applyFill="1" applyBorder="1" applyAlignment="1">
      <alignment horizontal="center"/>
    </xf>
    <xf numFmtId="10" fontId="10" fillId="0" borderId="0" xfId="0" applyNumberFormat="1" applyFont="1" applyFill="1" applyBorder="1"/>
    <xf numFmtId="3" fontId="10" fillId="0" borderId="0" xfId="4" applyNumberFormat="1" applyFont="1" applyFill="1" applyAlignment="1">
      <alignment horizontal="center"/>
    </xf>
    <xf numFmtId="3" fontId="10" fillId="0" borderId="6" xfId="4" applyNumberFormat="1" applyFont="1" applyFill="1" applyBorder="1" applyAlignment="1">
      <alignment horizontal="center"/>
    </xf>
    <xf numFmtId="3" fontId="10" fillId="0" borderId="0" xfId="2" applyNumberFormat="1" applyFont="1" applyFill="1" applyBorder="1"/>
    <xf numFmtId="3" fontId="10" fillId="0" borderId="2" xfId="4" applyNumberFormat="1" applyFont="1" applyFill="1" applyBorder="1"/>
    <xf numFmtId="165" fontId="9" fillId="0" borderId="0" xfId="4" applyNumberFormat="1" applyFont="1" applyFill="1" applyBorder="1"/>
    <xf numFmtId="3" fontId="10" fillId="0" borderId="0" xfId="0" applyNumberFormat="1" applyFont="1" applyFill="1" applyAlignment="1">
      <alignment horizontal="right"/>
    </xf>
    <xf numFmtId="165" fontId="10" fillId="0" borderId="0" xfId="0" applyNumberFormat="1" applyFont="1" applyFill="1" applyBorder="1"/>
    <xf numFmtId="3" fontId="23" fillId="0" borderId="0" xfId="0" applyNumberFormat="1" applyFont="1" applyFill="1" applyBorder="1" applyAlignment="1">
      <alignment horizontal="right"/>
    </xf>
    <xf numFmtId="3" fontId="23" fillId="0" borderId="0" xfId="0" applyNumberFormat="1" applyFont="1" applyFill="1"/>
    <xf numFmtId="3" fontId="10" fillId="0" borderId="0" xfId="0" applyNumberFormat="1" applyFont="1" applyFill="1" applyAlignment="1">
      <alignment horizontal="center"/>
    </xf>
    <xf numFmtId="3" fontId="10" fillId="0" borderId="0" xfId="0" applyNumberFormat="1" applyFont="1" applyFill="1" applyBorder="1" applyAlignment="1"/>
    <xf numFmtId="3" fontId="10" fillId="0" borderId="0" xfId="0" applyNumberFormat="1" applyFont="1" applyFill="1" applyAlignment="1"/>
    <xf numFmtId="0" fontId="10" fillId="0" borderId="0" xfId="0" applyFont="1" applyFill="1" applyAlignment="1"/>
    <xf numFmtId="3" fontId="10" fillId="0" borderId="0" xfId="5" applyNumberFormat="1" applyFont="1" applyFill="1" applyBorder="1" applyAlignment="1">
      <alignment horizontal="right"/>
    </xf>
    <xf numFmtId="3" fontId="10" fillId="0" borderId="1" xfId="0" applyNumberFormat="1" applyFont="1" applyFill="1" applyBorder="1"/>
    <xf numFmtId="3" fontId="20" fillId="0" borderId="0" xfId="0" applyNumberFormat="1" applyFont="1" applyFill="1" applyAlignment="1">
      <alignment horizontal="center"/>
    </xf>
    <xf numFmtId="0" fontId="22" fillId="0" borderId="0" xfId="0" applyFont="1" applyFill="1" applyBorder="1" applyAlignment="1">
      <alignment wrapText="1"/>
    </xf>
    <xf numFmtId="3" fontId="10" fillId="0" borderId="0" xfId="0" applyNumberFormat="1" applyFont="1" applyFill="1" applyBorder="1" applyAlignment="1">
      <alignment horizontal="left" vertical="center" wrapText="1"/>
    </xf>
    <xf numFmtId="0" fontId="23" fillId="0" borderId="0" xfId="0" applyFont="1" applyFill="1" applyBorder="1" applyAlignment="1">
      <alignment vertical="center" wrapText="1"/>
    </xf>
    <xf numFmtId="3" fontId="10" fillId="0" borderId="0" xfId="5" applyNumberFormat="1" applyFont="1" applyFill="1"/>
    <xf numFmtId="9" fontId="10" fillId="0" borderId="0" xfId="5" applyNumberFormat="1" applyFont="1" applyFill="1" applyAlignment="1">
      <alignment horizontal="right"/>
    </xf>
    <xf numFmtId="3" fontId="24" fillId="0" borderId="0" xfId="0" applyNumberFormat="1" applyFont="1" applyFill="1" applyAlignment="1">
      <alignment horizontal="right"/>
    </xf>
    <xf numFmtId="9" fontId="10" fillId="0" borderId="0" xfId="0" applyNumberFormat="1" applyFont="1" applyFill="1" applyAlignment="1">
      <alignment horizontal="right"/>
    </xf>
    <xf numFmtId="0" fontId="10" fillId="0" borderId="0" xfId="0" applyFont="1" applyFill="1" applyBorder="1" applyAlignment="1"/>
    <xf numFmtId="3" fontId="23" fillId="0" borderId="0" xfId="5" applyNumberFormat="1" applyFont="1" applyFill="1" applyBorder="1" applyAlignment="1">
      <alignment horizontal="right"/>
    </xf>
    <xf numFmtId="3" fontId="20" fillId="0" borderId="0" xfId="5" applyNumberFormat="1" applyFont="1" applyFill="1" applyBorder="1" applyAlignment="1">
      <alignment horizontal="right"/>
    </xf>
    <xf numFmtId="3" fontId="2" fillId="0" borderId="0" xfId="5" applyNumberFormat="1" applyFont="1" applyFill="1" applyBorder="1"/>
    <xf numFmtId="3" fontId="2" fillId="0" borderId="0" xfId="5" applyNumberFormat="1" applyFont="1" applyFill="1" applyBorder="1" applyAlignment="1">
      <alignment horizontal="right"/>
    </xf>
    <xf numFmtId="0" fontId="24" fillId="0" borderId="0" xfId="0" applyFont="1" applyFill="1" applyBorder="1"/>
    <xf numFmtId="3" fontId="5" fillId="0" borderId="0" xfId="4" applyNumberFormat="1" applyFont="1" applyFill="1"/>
    <xf numFmtId="3" fontId="5" fillId="0" borderId="0" xfId="4" applyNumberFormat="1" applyFont="1" applyFill="1" applyBorder="1"/>
    <xf numFmtId="0" fontId="5" fillId="0" borderId="0" xfId="0" applyFont="1"/>
    <xf numFmtId="0" fontId="5" fillId="0" borderId="0" xfId="0" applyFont="1" applyAlignment="1">
      <alignment wrapText="1"/>
    </xf>
    <xf numFmtId="0" fontId="10" fillId="0" borderId="0" xfId="0" applyFont="1" applyFill="1" applyBorder="1" applyAlignment="1">
      <alignment horizontal="center"/>
    </xf>
    <xf numFmtId="3" fontId="24" fillId="0" borderId="0" xfId="0" applyNumberFormat="1" applyFont="1" applyFill="1" applyBorder="1"/>
    <xf numFmtId="3" fontId="9" fillId="0" borderId="0" xfId="0" applyNumberFormat="1" applyFont="1" applyFill="1" applyBorder="1" applyAlignment="1">
      <alignment horizontal="centerContinuous"/>
    </xf>
    <xf numFmtId="3" fontId="9" fillId="0" borderId="0" xfId="0" applyNumberFormat="1" applyFont="1" applyFill="1" applyBorder="1"/>
    <xf numFmtId="0" fontId="3" fillId="0" borderId="0" xfId="0" applyFont="1"/>
    <xf numFmtId="0" fontId="3" fillId="0" borderId="0" xfId="0" applyFont="1" applyAlignment="1">
      <alignment horizontal="center"/>
    </xf>
    <xf numFmtId="0" fontId="29" fillId="0" borderId="0" xfId="0" applyFont="1"/>
    <xf numFmtId="0" fontId="29" fillId="0" borderId="0" xfId="0" applyFont="1" applyAlignment="1">
      <alignment wrapText="1"/>
    </xf>
    <xf numFmtId="3" fontId="2" fillId="0" borderId="4" xfId="0" applyNumberFormat="1" applyFont="1" applyFill="1" applyBorder="1"/>
    <xf numFmtId="0" fontId="0" fillId="0" borderId="0" xfId="0" applyFill="1"/>
    <xf numFmtId="0" fontId="4" fillId="0" borderId="0" xfId="4" applyFont="1" applyFill="1"/>
    <xf numFmtId="3" fontId="9" fillId="0" borderId="0" xfId="4" applyNumberFormat="1" applyFont="1" applyFill="1"/>
    <xf numFmtId="3" fontId="1" fillId="0" borderId="0" xfId="0" applyNumberFormat="1" applyFont="1" applyFill="1"/>
    <xf numFmtId="3" fontId="1" fillId="0" borderId="0" xfId="0" applyNumberFormat="1" applyFont="1" applyFill="1" applyBorder="1" applyAlignment="1">
      <alignment horizontal="center"/>
    </xf>
    <xf numFmtId="3" fontId="20" fillId="0" borderId="0" xfId="0" applyNumberFormat="1" applyFont="1" applyFill="1"/>
    <xf numFmtId="3" fontId="9" fillId="0" borderId="6" xfId="0" applyNumberFormat="1" applyFont="1" applyFill="1" applyBorder="1" applyAlignment="1">
      <alignment horizontal="left"/>
    </xf>
    <xf numFmtId="3" fontId="9" fillId="0" borderId="6" xfId="0" applyNumberFormat="1" applyFont="1" applyFill="1" applyBorder="1" applyAlignment="1">
      <alignment horizontal="centerContinuous"/>
    </xf>
    <xf numFmtId="3" fontId="2" fillId="0" borderId="0" xfId="0" applyNumberFormat="1" applyFont="1" applyFill="1" applyBorder="1" applyAlignment="1">
      <alignment horizontal="centerContinuous"/>
    </xf>
    <xf numFmtId="3" fontId="4" fillId="0" borderId="0" xfId="0" applyNumberFormat="1" applyFont="1" applyFill="1" applyAlignment="1"/>
    <xf numFmtId="3" fontId="4" fillId="0" borderId="0" xfId="0" applyNumberFormat="1" applyFont="1" applyFill="1"/>
    <xf numFmtId="3" fontId="19" fillId="0" borderId="0" xfId="0" applyNumberFormat="1" applyFont="1" applyFill="1" applyBorder="1" applyAlignment="1">
      <alignment horizontal="center"/>
    </xf>
    <xf numFmtId="3" fontId="19" fillId="0" borderId="0" xfId="0" applyNumberFormat="1" applyFont="1" applyFill="1" applyAlignment="1">
      <alignment horizontal="center"/>
    </xf>
    <xf numFmtId="166" fontId="2" fillId="0" borderId="0" xfId="1" applyNumberFormat="1" applyFont="1" applyFill="1"/>
    <xf numFmtId="3" fontId="2" fillId="0" borderId="5" xfId="0" applyNumberFormat="1" applyFont="1" applyFill="1" applyBorder="1"/>
    <xf numFmtId="3" fontId="10" fillId="0" borderId="0" xfId="5" applyNumberFormat="1" applyFont="1" applyFill="1" applyAlignment="1">
      <alignment horizontal="center"/>
    </xf>
    <xf numFmtId="3" fontId="10" fillId="0" borderId="0" xfId="0" applyNumberFormat="1" applyFont="1" applyFill="1" applyBorder="1" applyAlignment="1">
      <alignment vertical="top"/>
    </xf>
    <xf numFmtId="3" fontId="10" fillId="0" borderId="0" xfId="0" applyNumberFormat="1" applyFont="1" applyFill="1" applyBorder="1" applyAlignment="1">
      <alignment horizontal="left" vertical="top" wrapText="1"/>
    </xf>
    <xf numFmtId="0" fontId="1" fillId="0" borderId="0" xfId="0" applyFont="1" applyFill="1" applyAlignment="1">
      <alignment horizontal="center"/>
    </xf>
    <xf numFmtId="3" fontId="4" fillId="0" borderId="0" xfId="0" applyNumberFormat="1" applyFont="1" applyFill="1" applyBorder="1" applyAlignment="1">
      <alignment horizontal="centerContinuous"/>
    </xf>
    <xf numFmtId="3" fontId="4" fillId="0" borderId="0" xfId="0" applyNumberFormat="1" applyFont="1" applyFill="1" applyBorder="1" applyAlignment="1">
      <alignment horizontal="center"/>
    </xf>
    <xf numFmtId="3" fontId="4" fillId="0" borderId="0" xfId="0" applyNumberFormat="1" applyFont="1" applyFill="1" applyAlignment="1">
      <alignment horizontal="center"/>
    </xf>
    <xf numFmtId="3" fontId="2" fillId="0" borderId="0" xfId="0" applyNumberFormat="1" applyFont="1" applyFill="1" applyAlignment="1">
      <alignment horizontal="right"/>
    </xf>
    <xf numFmtId="165" fontId="2" fillId="0" borderId="0" xfId="0" applyNumberFormat="1" applyFont="1" applyFill="1" applyAlignment="1">
      <alignment horizontal="right"/>
    </xf>
    <xf numFmtId="3" fontId="10" fillId="0" borderId="0" xfId="0" applyNumberFormat="1" applyFont="1" applyFill="1" applyAlignment="1">
      <alignment horizontal="right" vertical="top"/>
    </xf>
    <xf numFmtId="0" fontId="22" fillId="0" borderId="0" xfId="0" applyFont="1" applyFill="1" applyBorder="1" applyAlignment="1">
      <alignment vertical="center" wrapText="1"/>
    </xf>
    <xf numFmtId="3" fontId="10" fillId="0" borderId="0" xfId="0" applyNumberFormat="1" applyFont="1" applyFill="1" applyAlignment="1">
      <alignment vertical="center"/>
    </xf>
    <xf numFmtId="0" fontId="2" fillId="0" borderId="0" xfId="0" applyFont="1" applyFill="1" applyAlignment="1"/>
    <xf numFmtId="0" fontId="23" fillId="0" borderId="0" xfId="0" applyFont="1" applyFill="1" applyAlignment="1">
      <alignment vertical="center" wrapText="1"/>
    </xf>
    <xf numFmtId="9" fontId="1" fillId="0" borderId="0" xfId="0" applyNumberFormat="1" applyFont="1" applyFill="1"/>
    <xf numFmtId="3" fontId="5" fillId="0" borderId="0" xfId="0" applyNumberFormat="1" applyFont="1" applyFill="1" applyAlignment="1">
      <alignment horizontal="center"/>
    </xf>
    <xf numFmtId="9" fontId="24" fillId="0" borderId="0" xfId="0" applyNumberFormat="1" applyFont="1" applyFill="1"/>
    <xf numFmtId="0" fontId="1" fillId="0" borderId="0" xfId="0" applyFont="1" applyFill="1"/>
    <xf numFmtId="9" fontId="5" fillId="0" borderId="0" xfId="0" applyNumberFormat="1" applyFont="1" applyFill="1"/>
    <xf numFmtId="3" fontId="3" fillId="0" borderId="0" xfId="0" applyNumberFormat="1" applyFont="1" applyFill="1"/>
    <xf numFmtId="9" fontId="3" fillId="0" borderId="0" xfId="0" applyNumberFormat="1" applyFont="1" applyFill="1" applyAlignment="1">
      <alignment horizontal="center"/>
    </xf>
    <xf numFmtId="3" fontId="3" fillId="0" borderId="0" xfId="5" applyNumberFormat="1" applyFont="1" applyFill="1" applyAlignment="1">
      <alignment horizontal="center"/>
    </xf>
    <xf numFmtId="3" fontId="3" fillId="0" borderId="6" xfId="0" applyNumberFormat="1" applyFont="1" applyFill="1" applyBorder="1" applyAlignment="1">
      <alignment horizontal="centerContinuous"/>
    </xf>
    <xf numFmtId="9" fontId="3" fillId="0" borderId="6" xfId="0" applyNumberFormat="1" applyFont="1" applyFill="1" applyBorder="1" applyAlignment="1">
      <alignment horizontal="center"/>
    </xf>
    <xf numFmtId="9" fontId="10" fillId="0" borderId="0" xfId="0" applyNumberFormat="1" applyFont="1" applyFill="1"/>
    <xf numFmtId="9" fontId="10" fillId="0" borderId="0" xfId="0" applyNumberFormat="1" applyFont="1" applyFill="1" applyBorder="1"/>
    <xf numFmtId="9" fontId="10" fillId="0" borderId="0" xfId="5" applyNumberFormat="1" applyFont="1" applyFill="1" applyBorder="1"/>
    <xf numFmtId="165" fontId="10" fillId="0" borderId="2" xfId="0" applyNumberFormat="1" applyFont="1" applyFill="1" applyBorder="1"/>
    <xf numFmtId="3" fontId="10" fillId="0" borderId="2" xfId="0" applyNumberFormat="1" applyFont="1" applyFill="1" applyBorder="1"/>
    <xf numFmtId="3" fontId="23" fillId="0" borderId="0" xfId="0" applyNumberFormat="1" applyFont="1" applyFill="1" applyAlignment="1">
      <alignment horizontal="left"/>
    </xf>
    <xf numFmtId="165" fontId="10" fillId="0" borderId="0" xfId="0" applyNumberFormat="1" applyFont="1" applyFill="1" applyBorder="1" applyAlignment="1"/>
    <xf numFmtId="165" fontId="10" fillId="0" borderId="0" xfId="0" applyNumberFormat="1" applyFont="1" applyFill="1"/>
    <xf numFmtId="3" fontId="10" fillId="0" borderId="5" xfId="0" applyNumberFormat="1" applyFont="1" applyFill="1" applyBorder="1"/>
    <xf numFmtId="3" fontId="20" fillId="0" borderId="0" xfId="5" applyNumberFormat="1" applyFont="1" applyFill="1" applyAlignment="1">
      <alignment horizontal="center"/>
    </xf>
    <xf numFmtId="3" fontId="9" fillId="0" borderId="0" xfId="0" applyNumberFormat="1" applyFont="1" applyFill="1" applyAlignment="1">
      <alignment vertical="top"/>
    </xf>
    <xf numFmtId="0" fontId="0" fillId="0" borderId="0" xfId="0" applyFill="1" applyAlignment="1">
      <alignment wrapText="1"/>
    </xf>
    <xf numFmtId="9" fontId="10" fillId="0" borderId="0" xfId="5" applyNumberFormat="1" applyFont="1" applyFill="1"/>
    <xf numFmtId="3" fontId="2" fillId="0" borderId="0" xfId="5" applyNumberFormat="1" applyFont="1" applyFill="1"/>
    <xf numFmtId="3" fontId="2" fillId="0" borderId="0" xfId="5" applyNumberFormat="1" applyFont="1" applyFill="1" applyAlignment="1">
      <alignment horizontal="right"/>
    </xf>
    <xf numFmtId="9" fontId="2" fillId="0" borderId="0" xfId="5" applyNumberFormat="1" applyFont="1" applyFill="1"/>
    <xf numFmtId="3" fontId="2" fillId="0" borderId="0" xfId="5" applyNumberFormat="1" applyFont="1" applyFill="1" applyAlignment="1">
      <alignment horizontal="center"/>
    </xf>
    <xf numFmtId="9" fontId="2" fillId="0" borderId="0" xfId="0" applyNumberFormat="1" applyFont="1" applyFill="1"/>
    <xf numFmtId="3" fontId="6" fillId="0" borderId="0" xfId="0" applyNumberFormat="1" applyFont="1" applyFill="1"/>
    <xf numFmtId="3" fontId="14" fillId="0" borderId="0" xfId="0" applyNumberFormat="1" applyFont="1" applyFill="1"/>
    <xf numFmtId="165" fontId="10" fillId="0" borderId="3" xfId="0" applyNumberFormat="1" applyFont="1" applyFill="1" applyBorder="1"/>
    <xf numFmtId="3" fontId="20" fillId="0" borderId="0" xfId="0" applyNumberFormat="1" applyFont="1" applyFill="1" applyBorder="1"/>
    <xf numFmtId="0" fontId="24" fillId="0" borderId="0" xfId="0" applyFont="1" applyFill="1"/>
    <xf numFmtId="0" fontId="13" fillId="0" borderId="0" xfId="0" applyFont="1" applyFill="1"/>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19" fillId="0" borderId="0" xfId="0" applyFont="1" applyFill="1"/>
    <xf numFmtId="0" fontId="19" fillId="0" borderId="0" xfId="0" applyFont="1" applyFill="1" applyAlignment="1">
      <alignment horizontal="center"/>
    </xf>
    <xf numFmtId="165" fontId="19" fillId="0" borderId="6" xfId="0" applyNumberFormat="1" applyFont="1" applyFill="1" applyBorder="1" applyAlignment="1">
      <alignment horizontal="right"/>
    </xf>
    <xf numFmtId="10" fontId="8" fillId="0" borderId="0" xfId="0" applyNumberFormat="1" applyFont="1" applyFill="1"/>
    <xf numFmtId="165" fontId="19" fillId="0" borderId="0" xfId="0" applyNumberFormat="1" applyFont="1" applyFill="1" applyAlignment="1">
      <alignment horizontal="right"/>
    </xf>
    <xf numFmtId="0" fontId="19" fillId="0" borderId="0" xfId="0" applyFont="1" applyFill="1" applyAlignment="1">
      <alignment horizontal="right"/>
    </xf>
    <xf numFmtId="0" fontId="2" fillId="0" borderId="1" xfId="0" applyFont="1" applyFill="1" applyBorder="1"/>
    <xf numFmtId="164" fontId="2" fillId="0" borderId="1" xfId="0" applyNumberFormat="1" applyFont="1" applyFill="1" applyBorder="1"/>
    <xf numFmtId="10" fontId="2" fillId="0" borderId="3" xfId="0" applyNumberFormat="1" applyFont="1" applyFill="1" applyBorder="1"/>
    <xf numFmtId="0" fontId="10" fillId="0" borderId="0" xfId="0" applyFont="1" applyFill="1"/>
    <xf numFmtId="0" fontId="10" fillId="0" borderId="0" xfId="0" applyFont="1" applyFill="1" applyAlignment="1">
      <alignment horizontal="center"/>
    </xf>
    <xf numFmtId="0" fontId="20" fillId="0" borderId="0" xfId="0" applyFont="1" applyFill="1" applyAlignment="1">
      <alignment horizontal="center"/>
    </xf>
    <xf numFmtId="0" fontId="20" fillId="0" borderId="0" xfId="3" applyFont="1" applyFill="1" applyBorder="1" applyAlignment="1">
      <alignment horizontal="center"/>
    </xf>
    <xf numFmtId="0" fontId="10" fillId="0" borderId="0" xfId="3" applyFont="1" applyFill="1"/>
    <xf numFmtId="165" fontId="10" fillId="0" borderId="0" xfId="0" applyNumberFormat="1" applyFont="1" applyFill="1" applyBorder="1" applyAlignment="1">
      <alignment horizontal="center"/>
    </xf>
    <xf numFmtId="0" fontId="10" fillId="0" borderId="0" xfId="0" applyFont="1" applyFill="1" applyAlignment="1">
      <alignment horizontal="right"/>
    </xf>
    <xf numFmtId="0" fontId="21" fillId="0" borderId="0" xfId="0" applyFont="1" applyFill="1" applyAlignment="1">
      <alignment wrapText="1"/>
    </xf>
    <xf numFmtId="10" fontId="10" fillId="0" borderId="3" xfId="0" applyNumberFormat="1" applyFont="1" applyFill="1" applyBorder="1"/>
    <xf numFmtId="10" fontId="2" fillId="0" borderId="0" xfId="0" applyNumberFormat="1" applyFont="1" applyFill="1" applyBorder="1"/>
    <xf numFmtId="3" fontId="1" fillId="0" borderId="0" xfId="4" applyNumberFormat="1" applyFont="1" applyFill="1"/>
    <xf numFmtId="3" fontId="1" fillId="0" borderId="0" xfId="4" applyNumberFormat="1" applyFont="1" applyFill="1" applyAlignment="1">
      <alignment horizontal="left"/>
    </xf>
    <xf numFmtId="3" fontId="1" fillId="0" borderId="6" xfId="4" applyNumberFormat="1" applyFont="1" applyFill="1" applyBorder="1"/>
    <xf numFmtId="3" fontId="24" fillId="0" borderId="6" xfId="4" applyNumberFormat="1" applyFont="1" applyFill="1" applyBorder="1"/>
    <xf numFmtId="3" fontId="1" fillId="0" borderId="6" xfId="4" applyNumberFormat="1" applyFont="1" applyFill="1" applyBorder="1" applyAlignment="1">
      <alignment horizontal="center"/>
    </xf>
    <xf numFmtId="3" fontId="9" fillId="0" borderId="0" xfId="4" applyNumberFormat="1" applyFont="1" applyFill="1" applyAlignment="1">
      <alignment horizontal="left"/>
    </xf>
    <xf numFmtId="3" fontId="10" fillId="0" borderId="0" xfId="4" applyNumberFormat="1" applyFont="1" applyFill="1" applyAlignment="1">
      <alignment horizontal="right"/>
    </xf>
    <xf numFmtId="3" fontId="10" fillId="0" borderId="0" xfId="4" applyNumberFormat="1" applyFont="1" applyFill="1" applyBorder="1"/>
    <xf numFmtId="3" fontId="9" fillId="0" borderId="0" xfId="4" applyNumberFormat="1" applyFont="1" applyFill="1" applyAlignment="1">
      <alignment horizontal="center"/>
    </xf>
    <xf numFmtId="3" fontId="10" fillId="0" borderId="0" xfId="4" applyNumberFormat="1" applyFont="1" applyFill="1" applyBorder="1" applyAlignment="1">
      <alignment horizontal="right"/>
    </xf>
    <xf numFmtId="165" fontId="9" fillId="0" borderId="3" xfId="4" applyNumberFormat="1" applyFont="1" applyFill="1" applyBorder="1"/>
    <xf numFmtId="3" fontId="1" fillId="0" borderId="0" xfId="0" applyNumberFormat="1" applyFont="1" applyFill="1" applyAlignment="1">
      <alignment horizontal="right"/>
    </xf>
    <xf numFmtId="3" fontId="5" fillId="0" borderId="0" xfId="4" applyNumberFormat="1" applyFont="1" applyFill="1" applyAlignment="1">
      <alignment horizontal="center"/>
    </xf>
    <xf numFmtId="3" fontId="5" fillId="0" borderId="6" xfId="4" applyNumberFormat="1" applyFont="1" applyFill="1" applyBorder="1" applyAlignment="1">
      <alignment horizontal="center"/>
    </xf>
    <xf numFmtId="3" fontId="5" fillId="0" borderId="6" xfId="4" quotePrefix="1" applyNumberFormat="1" applyFont="1" applyFill="1" applyBorder="1" applyAlignment="1">
      <alignment horizontal="center"/>
    </xf>
    <xf numFmtId="3" fontId="5" fillId="0" borderId="0" xfId="4" applyNumberFormat="1" applyFont="1" applyFill="1" applyAlignment="1">
      <alignment horizontal="left"/>
    </xf>
    <xf numFmtId="3" fontId="5" fillId="0" borderId="0" xfId="4" applyNumberFormat="1" applyFont="1" applyFill="1" applyAlignment="1">
      <alignment horizontal="right"/>
    </xf>
    <xf numFmtId="165" fontId="5" fillId="0" borderId="2" xfId="4" applyNumberFormat="1" applyFont="1" applyFill="1" applyBorder="1"/>
    <xf numFmtId="3" fontId="5" fillId="0" borderId="6" xfId="4" applyNumberFormat="1" applyFont="1" applyFill="1" applyBorder="1"/>
    <xf numFmtId="3" fontId="3" fillId="0" borderId="0" xfId="5" applyNumberFormat="1" applyFont="1" applyFill="1" applyBorder="1" applyAlignment="1">
      <alignment horizontal="center"/>
    </xf>
    <xf numFmtId="3" fontId="3" fillId="0" borderId="6" xfId="0" applyNumberFormat="1" applyFont="1" applyFill="1" applyBorder="1"/>
    <xf numFmtId="0" fontId="5" fillId="3" borderId="0" xfId="0" applyFont="1" applyFill="1"/>
    <xf numFmtId="3" fontId="9" fillId="0" borderId="1" xfId="0" applyNumberFormat="1" applyFont="1" applyFill="1" applyBorder="1" applyAlignment="1">
      <alignment horizontal="center"/>
    </xf>
    <xf numFmtId="3" fontId="10" fillId="0" borderId="1" xfId="0" applyNumberFormat="1" applyFont="1" applyFill="1" applyBorder="1" applyAlignment="1">
      <alignment horizontal="center"/>
    </xf>
    <xf numFmtId="0" fontId="27" fillId="0" borderId="0" xfId="0" applyFont="1" applyFill="1" applyAlignment="1">
      <alignment wrapText="1"/>
    </xf>
    <xf numFmtId="3" fontId="9" fillId="0" borderId="0" xfId="0" applyNumberFormat="1" applyFont="1" applyFill="1" applyAlignment="1">
      <alignment horizontal="right"/>
    </xf>
    <xf numFmtId="3" fontId="9" fillId="0" borderId="6" xfId="0" applyNumberFormat="1" applyFont="1" applyFill="1" applyBorder="1" applyAlignment="1">
      <alignment horizontal="right"/>
    </xf>
    <xf numFmtId="3" fontId="9" fillId="0" borderId="0" xfId="0" applyNumberFormat="1" applyFont="1" applyFill="1" applyBorder="1" applyAlignment="1">
      <alignment horizontal="right"/>
    </xf>
    <xf numFmtId="3" fontId="30" fillId="0" borderId="0" xfId="0" applyNumberFormat="1" applyFont="1" applyFill="1" applyAlignment="1">
      <alignment horizontal="center"/>
    </xf>
    <xf numFmtId="3" fontId="4" fillId="0" borderId="6" xfId="0" applyNumberFormat="1" applyFont="1" applyFill="1" applyBorder="1"/>
    <xf numFmtId="0" fontId="4" fillId="0" borderId="0" xfId="0" applyFont="1" applyFill="1" applyAlignment="1">
      <alignment horizontal="right"/>
    </xf>
    <xf numFmtId="0" fontId="4" fillId="0" borderId="6" xfId="0" applyFont="1" applyFill="1" applyBorder="1" applyAlignment="1">
      <alignment horizontal="centerContinuous"/>
    </xf>
    <xf numFmtId="0" fontId="4" fillId="0" borderId="6" xfId="0" applyFont="1" applyFill="1" applyBorder="1" applyAlignment="1">
      <alignment horizontal="right"/>
    </xf>
    <xf numFmtId="10" fontId="4" fillId="0" borderId="6" xfId="0" applyNumberFormat="1" applyFont="1" applyFill="1" applyBorder="1" applyAlignment="1">
      <alignment horizontal="center"/>
    </xf>
    <xf numFmtId="3" fontId="3" fillId="0" borderId="0" xfId="4" applyNumberFormat="1" applyFont="1" applyFill="1"/>
    <xf numFmtId="37" fontId="10" fillId="0" borderId="0" xfId="6" applyNumberFormat="1" applyFont="1" applyAlignment="1">
      <alignment horizontal="right"/>
    </xf>
    <xf numFmtId="5" fontId="10" fillId="0" borderId="0" xfId="6" applyNumberFormat="1" applyFont="1" applyAlignment="1">
      <alignment horizontal="right"/>
    </xf>
    <xf numFmtId="37" fontId="3" fillId="0" borderId="0" xfId="6" applyNumberFormat="1" applyFont="1"/>
    <xf numFmtId="37" fontId="32" fillId="0" borderId="0" xfId="6" applyNumberFormat="1" applyFont="1"/>
    <xf numFmtId="37" fontId="10" fillId="0" borderId="0" xfId="0" applyNumberFormat="1" applyFont="1"/>
    <xf numFmtId="37" fontId="5" fillId="0" borderId="0" xfId="6" applyNumberFormat="1" applyFont="1"/>
    <xf numFmtId="37" fontId="3" fillId="0" borderId="0" xfId="0" applyNumberFormat="1" applyFont="1"/>
    <xf numFmtId="37" fontId="3" fillId="0" borderId="0" xfId="6" applyNumberFormat="1" applyFont="1" applyAlignment="1">
      <alignment horizontal="center"/>
    </xf>
    <xf numFmtId="37" fontId="10" fillId="0" borderId="0" xfId="6" applyNumberFormat="1" applyFont="1"/>
    <xf numFmtId="37" fontId="22" fillId="0" borderId="0" xfId="6" applyNumberFormat="1" applyFont="1"/>
    <xf numFmtId="37" fontId="10" fillId="0" borderId="0" xfId="6" applyNumberFormat="1" applyFont="1" applyAlignment="1">
      <alignment horizontal="center"/>
    </xf>
    <xf numFmtId="37" fontId="10" fillId="0" borderId="0" xfId="6" applyNumberFormat="1" applyFont="1" applyFill="1"/>
    <xf numFmtId="37" fontId="9" fillId="0" borderId="6" xfId="6" applyNumberFormat="1" applyFont="1" applyBorder="1" applyAlignment="1">
      <alignment horizontal="center" wrapText="1"/>
    </xf>
    <xf numFmtId="37" fontId="9" fillId="0" borderId="6" xfId="6" applyNumberFormat="1" applyFont="1" applyFill="1" applyBorder="1" applyAlignment="1">
      <alignment horizontal="center" wrapText="1"/>
    </xf>
    <xf numFmtId="37" fontId="10" fillId="2" borderId="0" xfId="6" applyNumberFormat="1" applyFont="1" applyFill="1"/>
    <xf numFmtId="37" fontId="10" fillId="2" borderId="0" xfId="6" applyNumberFormat="1" applyFont="1" applyFill="1" applyAlignment="1">
      <alignment horizontal="right"/>
    </xf>
    <xf numFmtId="37" fontId="10" fillId="0" borderId="0" xfId="6" applyNumberFormat="1" applyFont="1" applyFill="1" applyAlignment="1">
      <alignment horizontal="right"/>
    </xf>
    <xf numFmtId="37" fontId="22" fillId="0" borderId="0" xfId="6" applyNumberFormat="1" applyFont="1" applyFill="1"/>
    <xf numFmtId="37" fontId="10" fillId="0" borderId="0" xfId="0" applyNumberFormat="1" applyFont="1" applyAlignment="1">
      <alignment horizontal="right"/>
    </xf>
    <xf numFmtId="37" fontId="10" fillId="0" borderId="0" xfId="6" applyNumberFormat="1" applyFont="1" applyBorder="1" applyAlignment="1">
      <alignment horizontal="center"/>
    </xf>
    <xf numFmtId="37" fontId="10" fillId="0" borderId="0" xfId="6" applyNumberFormat="1" applyFont="1" applyFill="1" applyAlignment="1">
      <alignment horizontal="center"/>
    </xf>
    <xf numFmtId="37" fontId="10" fillId="0" borderId="0" xfId="6" applyNumberFormat="1" applyFont="1" applyFill="1" applyBorder="1" applyAlignment="1">
      <alignment horizontal="center"/>
    </xf>
    <xf numFmtId="37" fontId="34" fillId="0" borderId="0" xfId="6" applyNumberFormat="1" applyFont="1" applyBorder="1" applyAlignment="1">
      <alignment horizontal="center"/>
    </xf>
    <xf numFmtId="37" fontId="10" fillId="0" borderId="0" xfId="0" applyNumberFormat="1" applyFont="1" applyFill="1" applyBorder="1" applyAlignment="1">
      <alignment vertical="center" wrapText="1"/>
    </xf>
    <xf numFmtId="37" fontId="33" fillId="0" borderId="0" xfId="6" applyNumberFormat="1" applyFont="1"/>
    <xf numFmtId="37" fontId="22" fillId="0" borderId="0" xfId="6" applyNumberFormat="1" applyFont="1" applyAlignment="1">
      <alignment wrapText="1"/>
    </xf>
    <xf numFmtId="5" fontId="10" fillId="0" borderId="0" xfId="0" applyNumberFormat="1" applyFont="1"/>
    <xf numFmtId="5" fontId="10" fillId="0" borderId="0" xfId="6" applyNumberFormat="1" applyFont="1"/>
    <xf numFmtId="5" fontId="10" fillId="2" borderId="0" xfId="6" applyNumberFormat="1" applyFont="1" applyFill="1" applyAlignment="1">
      <alignment horizontal="right"/>
    </xf>
    <xf numFmtId="5" fontId="10" fillId="0" borderId="0" xfId="6" applyNumberFormat="1" applyFont="1" applyFill="1" applyAlignment="1">
      <alignment horizontal="right"/>
    </xf>
    <xf numFmtId="5" fontId="22" fillId="0" borderId="0" xfId="6" applyNumberFormat="1" applyFont="1"/>
    <xf numFmtId="5" fontId="10" fillId="0" borderId="2" xfId="6" applyNumberFormat="1" applyFont="1" applyBorder="1" applyAlignment="1">
      <alignment horizontal="right"/>
    </xf>
    <xf numFmtId="5" fontId="10" fillId="0" borderId="0" xfId="6" applyNumberFormat="1" applyFont="1" applyBorder="1" applyAlignment="1">
      <alignment horizontal="right"/>
    </xf>
    <xf numFmtId="5" fontId="10" fillId="0" borderId="0" xfId="6" applyNumberFormat="1" applyFont="1" applyFill="1" applyBorder="1" applyAlignment="1">
      <alignment horizontal="right"/>
    </xf>
    <xf numFmtId="5" fontId="10" fillId="2" borderId="0" xfId="6" applyNumberFormat="1" applyFont="1" applyFill="1" applyBorder="1" applyAlignment="1">
      <alignment horizontal="right"/>
    </xf>
    <xf numFmtId="9" fontId="23" fillId="0" borderId="0" xfId="0" applyNumberFormat="1" applyFont="1" applyFill="1" applyBorder="1" applyAlignment="1">
      <alignment horizontal="left"/>
    </xf>
    <xf numFmtId="3" fontId="10" fillId="0" borderId="0" xfId="5" applyNumberFormat="1" applyFont="1" applyFill="1"/>
    <xf numFmtId="9" fontId="2" fillId="0" borderId="0" xfId="0" applyNumberFormat="1" applyFont="1" applyFill="1" applyBorder="1"/>
    <xf numFmtId="0" fontId="12" fillId="0" borderId="0" xfId="3" applyFont="1" applyFill="1" applyBorder="1" applyAlignment="1">
      <alignment horizontal="center"/>
    </xf>
    <xf numFmtId="0" fontId="0" fillId="0" borderId="0" xfId="0" applyFill="1" applyAlignment="1"/>
    <xf numFmtId="5" fontId="10" fillId="0" borderId="0" xfId="6" applyNumberFormat="1" applyFont="1" applyBorder="1" applyAlignment="1">
      <alignment horizontal="center"/>
    </xf>
    <xf numFmtId="3" fontId="2" fillId="0" borderId="0" xfId="0" applyNumberFormat="1" applyFont="1" applyFill="1" applyAlignment="1">
      <alignment vertical="center" wrapText="1"/>
    </xf>
    <xf numFmtId="0" fontId="31" fillId="0" borderId="0" xfId="0" applyFont="1" applyFill="1" applyAlignment="1">
      <alignment vertical="center" wrapText="1"/>
    </xf>
    <xf numFmtId="0" fontId="31" fillId="0" borderId="0" xfId="0" applyFont="1" applyFill="1" applyBorder="1" applyAlignment="1">
      <alignment vertical="center" wrapText="1"/>
    </xf>
    <xf numFmtId="3" fontId="2" fillId="0" borderId="0" xfId="0" applyNumberFormat="1" applyFont="1" applyFill="1" applyAlignment="1">
      <alignment vertical="center"/>
    </xf>
    <xf numFmtId="3" fontId="2" fillId="0" borderId="0" xfId="0" applyNumberFormat="1" applyFont="1" applyFill="1" applyBorder="1" applyAlignment="1">
      <alignment vertical="center"/>
    </xf>
    <xf numFmtId="3" fontId="38" fillId="0" borderId="0" xfId="0" applyNumberFormat="1" applyFont="1" applyFill="1" applyAlignment="1">
      <alignment vertical="center"/>
    </xf>
    <xf numFmtId="0" fontId="2" fillId="0" borderId="0" xfId="0" applyFont="1" applyFill="1" applyAlignment="1">
      <alignment horizontal="center"/>
    </xf>
    <xf numFmtId="0" fontId="2" fillId="0" borderId="0" xfId="0" applyFont="1" applyFill="1" applyBorder="1" applyAlignment="1">
      <alignment horizontal="center"/>
    </xf>
    <xf numFmtId="3" fontId="2" fillId="0" borderId="0" xfId="0" applyNumberFormat="1" applyFont="1" applyFill="1" applyBorder="1" applyAlignment="1" applyProtection="1">
      <alignment vertical="top"/>
      <protection locked="0"/>
    </xf>
    <xf numFmtId="0" fontId="2" fillId="0" borderId="0" xfId="0" applyFont="1" applyFill="1" applyAlignment="1">
      <alignment horizontal="left"/>
    </xf>
    <xf numFmtId="0" fontId="2" fillId="0" borderId="0" xfId="0" applyFont="1" applyFill="1" applyBorder="1" applyAlignment="1">
      <alignment wrapText="1"/>
    </xf>
    <xf numFmtId="3" fontId="10" fillId="0" borderId="5" xfId="5" applyNumberFormat="1" applyFont="1" applyFill="1" applyBorder="1"/>
    <xf numFmtId="0" fontId="10" fillId="0" borderId="0" xfId="0" applyFont="1"/>
    <xf numFmtId="0" fontId="34" fillId="0" borderId="0" xfId="0" applyFont="1"/>
    <xf numFmtId="3" fontId="10" fillId="0" borderId="0" xfId="5" applyNumberFormat="1" applyFont="1" applyFill="1"/>
    <xf numFmtId="37" fontId="34" fillId="0" borderId="0" xfId="0" applyNumberFormat="1" applyFont="1"/>
    <xf numFmtId="37" fontId="30" fillId="0" borderId="0" xfId="0" applyNumberFormat="1" applyFont="1"/>
    <xf numFmtId="3" fontId="2" fillId="0" borderId="0" xfId="0" applyNumberFormat="1" applyFont="1" applyFill="1" applyBorder="1" applyAlignment="1">
      <alignment horizontal="left" vertical="top"/>
    </xf>
    <xf numFmtId="3" fontId="5" fillId="0" borderId="6" xfId="0" applyNumberFormat="1" applyFont="1" applyFill="1" applyBorder="1"/>
    <xf numFmtId="3" fontId="5" fillId="0" borderId="0" xfId="0" applyNumberFormat="1" applyFont="1" applyFill="1" applyBorder="1"/>
    <xf numFmtId="0" fontId="30" fillId="0" borderId="0" xfId="0" applyFont="1" applyFill="1"/>
    <xf numFmtId="0" fontId="2" fillId="0" borderId="0" xfId="0" applyFont="1" applyFill="1" applyAlignment="1">
      <alignment wrapText="1"/>
    </xf>
    <xf numFmtId="3" fontId="2" fillId="0" borderId="0" xfId="0" applyNumberFormat="1" applyFont="1" applyFill="1" applyAlignment="1">
      <alignment wrapText="1"/>
    </xf>
    <xf numFmtId="0" fontId="31" fillId="0" borderId="0" xfId="0" applyFont="1" applyFill="1" applyAlignment="1">
      <alignment wrapText="1"/>
    </xf>
    <xf numFmtId="3" fontId="2" fillId="0" borderId="0" xfId="0" applyNumberFormat="1" applyFont="1" applyFill="1" applyAlignment="1">
      <alignment vertical="top" wrapText="1"/>
    </xf>
    <xf numFmtId="0" fontId="31" fillId="0" borderId="0" xfId="0" applyFont="1" applyFill="1" applyAlignment="1">
      <alignment vertical="top" wrapText="1"/>
    </xf>
    <xf numFmtId="3" fontId="10" fillId="0" borderId="0" xfId="5" applyNumberFormat="1" applyFont="1" applyFill="1"/>
    <xf numFmtId="3" fontId="1" fillId="0" borderId="0" xfId="0" applyNumberFormat="1" applyFont="1" applyFill="1"/>
    <xf numFmtId="3" fontId="2" fillId="0" borderId="0" xfId="0" applyNumberFormat="1" applyFont="1" applyFill="1" applyBorder="1" applyAlignment="1">
      <alignment horizontal="left" vertical="top"/>
    </xf>
    <xf numFmtId="0" fontId="9" fillId="0" borderId="0" xfId="0" applyFont="1" applyFill="1"/>
    <xf numFmtId="0" fontId="2" fillId="0" borderId="0" xfId="0" applyFont="1" applyFill="1" applyAlignment="1">
      <alignment horizontal="left"/>
    </xf>
    <xf numFmtId="3" fontId="40" fillId="0" borderId="0" xfId="0" applyNumberFormat="1" applyFont="1" applyFill="1"/>
    <xf numFmtId="0" fontId="10" fillId="0" borderId="0" xfId="0" applyFont="1" applyFill="1" applyBorder="1"/>
    <xf numFmtId="0" fontId="1" fillId="0" borderId="0" xfId="0" applyFont="1" applyFill="1" applyBorder="1"/>
    <xf numFmtId="10" fontId="10" fillId="0" borderId="0" xfId="0" applyNumberFormat="1" applyFont="1" applyFill="1"/>
    <xf numFmtId="0" fontId="42" fillId="0" borderId="0" xfId="0" applyFont="1" applyFill="1" applyBorder="1"/>
    <xf numFmtId="3" fontId="42" fillId="0" borderId="0" xfId="0" applyNumberFormat="1" applyFont="1" applyFill="1"/>
    <xf numFmtId="0" fontId="0" fillId="0" borderId="7" xfId="0" applyFill="1" applyBorder="1"/>
    <xf numFmtId="0" fontId="9" fillId="0" borderId="7" xfId="0" applyFont="1" applyFill="1" applyBorder="1"/>
    <xf numFmtId="165" fontId="19" fillId="0" borderId="7" xfId="0" applyNumberFormat="1" applyFont="1" applyFill="1" applyBorder="1" applyAlignment="1">
      <alignment horizontal="right"/>
    </xf>
    <xf numFmtId="0" fontId="19" fillId="0" borderId="7" xfId="0" applyFont="1" applyFill="1" applyBorder="1" applyAlignment="1">
      <alignment horizontal="right"/>
    </xf>
    <xf numFmtId="3" fontId="3" fillId="0" borderId="0" xfId="0" applyNumberFormat="1" applyFont="1" applyFill="1" applyBorder="1" applyAlignment="1">
      <alignment horizontal="centerContinuous"/>
    </xf>
    <xf numFmtId="9" fontId="3" fillId="0" borderId="0" xfId="0" applyNumberFormat="1" applyFont="1" applyFill="1" applyBorder="1" applyAlignment="1">
      <alignment horizontal="center"/>
    </xf>
    <xf numFmtId="165" fontId="10" fillId="0" borderId="5" xfId="0" applyNumberFormat="1" applyFont="1" applyFill="1" applyBorder="1"/>
    <xf numFmtId="0" fontId="10" fillId="0" borderId="0" xfId="0" quotePrefix="1" applyFont="1" applyFill="1" applyAlignment="1">
      <alignment horizontal="right"/>
    </xf>
    <xf numFmtId="10" fontId="2" fillId="0" borderId="0" xfId="0" applyNumberFormat="1" applyFont="1" applyFill="1" applyAlignment="1">
      <alignment horizontal="right"/>
    </xf>
    <xf numFmtId="10" fontId="2" fillId="0" borderId="8" xfId="0" applyNumberFormat="1" applyFont="1" applyFill="1" applyBorder="1"/>
    <xf numFmtId="10" fontId="2" fillId="0" borderId="9" xfId="0" applyNumberFormat="1" applyFont="1" applyFill="1" applyBorder="1"/>
    <xf numFmtId="3" fontId="1" fillId="0" borderId="0" xfId="0" applyNumberFormat="1" applyFont="1" applyFill="1" applyAlignment="1">
      <alignment horizontal="left"/>
    </xf>
    <xf numFmtId="3" fontId="30" fillId="0" borderId="0" xfId="0" applyNumberFormat="1" applyFont="1" applyFill="1"/>
    <xf numFmtId="3" fontId="9" fillId="0" borderId="6" xfId="0" applyNumberFormat="1" applyFont="1" applyFill="1" applyBorder="1"/>
    <xf numFmtId="3" fontId="10" fillId="0" borderId="6" xfId="0" applyNumberFormat="1" applyFont="1" applyFill="1" applyBorder="1"/>
    <xf numFmtId="3" fontId="9" fillId="0" borderId="6" xfId="0" applyNumberFormat="1" applyFont="1" applyFill="1" applyBorder="1" applyAlignment="1">
      <alignment horizontal="center" wrapText="1"/>
    </xf>
    <xf numFmtId="3" fontId="1" fillId="0" borderId="0" xfId="0" applyNumberFormat="1" applyFont="1" applyFill="1" applyBorder="1"/>
    <xf numFmtId="3" fontId="9" fillId="0" borderId="0" xfId="0" applyNumberFormat="1" applyFont="1" applyFill="1" applyBorder="1" applyAlignment="1">
      <alignment horizontal="center" wrapText="1"/>
    </xf>
    <xf numFmtId="165" fontId="10" fillId="0" borderId="3" xfId="0" applyNumberFormat="1" applyFont="1" applyFill="1" applyBorder="1" applyAlignment="1">
      <alignment horizontal="right"/>
    </xf>
    <xf numFmtId="3" fontId="10" fillId="4" borderId="0" xfId="0" applyNumberFormat="1" applyFont="1" applyFill="1"/>
    <xf numFmtId="10" fontId="10" fillId="4" borderId="0" xfId="0" applyNumberFormat="1" applyFont="1" applyFill="1"/>
    <xf numFmtId="10" fontId="10" fillId="4" borderId="0" xfId="0" applyNumberFormat="1" applyFont="1" applyFill="1" applyBorder="1"/>
    <xf numFmtId="3" fontId="10" fillId="0" borderId="6" xfId="0" applyNumberFormat="1" applyFont="1" applyFill="1" applyBorder="1" applyAlignment="1">
      <alignment horizontal="right"/>
    </xf>
    <xf numFmtId="3" fontId="10" fillId="4" borderId="0" xfId="0" applyNumberFormat="1" applyFont="1" applyFill="1" applyAlignment="1">
      <alignment horizontal="right"/>
    </xf>
    <xf numFmtId="3" fontId="2" fillId="4" borderId="0" xfId="0" applyNumberFormat="1" applyFont="1" applyFill="1" applyBorder="1"/>
    <xf numFmtId="3" fontId="4" fillId="4" borderId="0" xfId="0" applyNumberFormat="1" applyFont="1" applyFill="1" applyBorder="1"/>
    <xf numFmtId="3" fontId="2" fillId="4" borderId="0" xfId="0" applyNumberFormat="1" applyFont="1" applyFill="1" applyBorder="1" applyAlignment="1"/>
    <xf numFmtId="3" fontId="2" fillId="4" borderId="0" xfId="0" applyNumberFormat="1" applyFont="1" applyFill="1" applyBorder="1" applyAlignment="1">
      <alignment horizontal="left"/>
    </xf>
    <xf numFmtId="3" fontId="10" fillId="4" borderId="0" xfId="0" applyNumberFormat="1" applyFont="1" applyFill="1" applyBorder="1"/>
    <xf numFmtId="0" fontId="2" fillId="0" borderId="0" xfId="0" applyFont="1" applyFill="1" applyBorder="1" applyAlignment="1"/>
    <xf numFmtId="3" fontId="9" fillId="0" borderId="0" xfId="0" applyNumberFormat="1" applyFont="1" applyFill="1" applyAlignment="1">
      <alignment horizontal="left" vertical="top"/>
    </xf>
    <xf numFmtId="3" fontId="10" fillId="4" borderId="0" xfId="4" applyNumberFormat="1" applyFont="1" applyFill="1"/>
    <xf numFmtId="3" fontId="24" fillId="4" borderId="0" xfId="4" applyNumberFormat="1" applyFont="1" applyFill="1" applyBorder="1"/>
    <xf numFmtId="3" fontId="10" fillId="4" borderId="0" xfId="4" applyNumberFormat="1" applyFont="1" applyFill="1" applyBorder="1"/>
    <xf numFmtId="3" fontId="10" fillId="4" borderId="0" xfId="4" applyNumberFormat="1" applyFont="1" applyFill="1" applyBorder="1" applyAlignment="1">
      <alignment horizontal="center"/>
    </xf>
    <xf numFmtId="3" fontId="10" fillId="4" borderId="0" xfId="4" applyNumberFormat="1" applyFont="1" applyFill="1" applyBorder="1" applyAlignment="1">
      <alignment horizontal="right"/>
    </xf>
    <xf numFmtId="3" fontId="10" fillId="0" borderId="6" xfId="4" applyNumberFormat="1" applyFont="1" applyFill="1" applyBorder="1" applyAlignment="1">
      <alignment horizontal="left"/>
    </xf>
    <xf numFmtId="3" fontId="10" fillId="4" borderId="6" xfId="4" applyNumberFormat="1" applyFont="1" applyFill="1" applyBorder="1" applyAlignment="1">
      <alignment horizontal="center"/>
    </xf>
    <xf numFmtId="37" fontId="34" fillId="0" borderId="0" xfId="6" applyNumberFormat="1" applyFont="1" applyBorder="1" applyAlignment="1">
      <alignment horizontal="center" wrapText="1"/>
    </xf>
    <xf numFmtId="3" fontId="1" fillId="0" borderId="0" xfId="0" applyNumberFormat="1" applyFont="1" applyFill="1"/>
    <xf numFmtId="0" fontId="9" fillId="0" borderId="14" xfId="0" applyFont="1" applyFill="1" applyBorder="1"/>
    <xf numFmtId="0" fontId="43" fillId="0" borderId="0" xfId="0" applyFont="1"/>
    <xf numFmtId="3" fontId="2" fillId="0" borderId="0" xfId="0" applyNumberFormat="1" applyFont="1" applyFill="1" applyBorder="1" applyAlignment="1">
      <alignment horizontal="left" vertical="center" wrapText="1"/>
    </xf>
    <xf numFmtId="3" fontId="2" fillId="0" borderId="0" xfId="0" applyNumberFormat="1" applyFont="1" applyFill="1" applyAlignment="1">
      <alignment vertical="center" wrapText="1"/>
    </xf>
    <xf numFmtId="3" fontId="30" fillId="0" borderId="6" xfId="0" applyNumberFormat="1" applyFont="1" applyFill="1" applyBorder="1" applyAlignment="1">
      <alignment horizontal="center"/>
    </xf>
    <xf numFmtId="3" fontId="12" fillId="0" borderId="6" xfId="0" applyNumberFormat="1" applyFont="1" applyFill="1" applyBorder="1" applyAlignment="1">
      <alignment horizontal="center"/>
    </xf>
    <xf numFmtId="0" fontId="10"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10" fontId="0" fillId="0" borderId="0" xfId="0" applyNumberFormat="1" applyAlignment="1">
      <alignment vertical="center"/>
    </xf>
    <xf numFmtId="0" fontId="10" fillId="0" borderId="0" xfId="0" applyFont="1" applyAlignment="1">
      <alignment horizontal="center" vertical="center"/>
    </xf>
    <xf numFmtId="14" fontId="0" fillId="0" borderId="1" xfId="0" applyNumberForma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37" fontId="10" fillId="0" borderId="0" xfId="6" applyNumberFormat="1" applyFont="1" applyBorder="1" applyAlignment="1">
      <alignment vertical="top"/>
    </xf>
    <xf numFmtId="9" fontId="10" fillId="0" borderId="0" xfId="5" applyNumberFormat="1" applyFont="1" applyFill="1" applyAlignment="1"/>
    <xf numFmtId="3" fontId="2" fillId="0" borderId="0" xfId="0" applyNumberFormat="1" applyFont="1" applyFill="1" applyBorder="1" applyAlignment="1">
      <alignment vertical="center"/>
    </xf>
    <xf numFmtId="3" fontId="2" fillId="0" borderId="10" xfId="0" applyNumberFormat="1" applyFont="1" applyFill="1" applyBorder="1" applyAlignment="1">
      <alignment horizontal="center"/>
    </xf>
    <xf numFmtId="3" fontId="2" fillId="0" borderId="11" xfId="0" applyNumberFormat="1" applyFont="1" applyFill="1" applyBorder="1" applyAlignment="1">
      <alignment horizontal="center"/>
    </xf>
    <xf numFmtId="3" fontId="9" fillId="0" borderId="1" xfId="0" applyNumberFormat="1" applyFont="1" applyFill="1" applyBorder="1" applyAlignment="1">
      <alignment horizontal="center"/>
    </xf>
    <xf numFmtId="0" fontId="2" fillId="0" borderId="0" xfId="0" applyNumberFormat="1" applyFont="1" applyFill="1" applyAlignment="1"/>
    <xf numFmtId="0" fontId="2" fillId="0" borderId="0" xfId="0" applyFont="1" applyFill="1" applyAlignment="1">
      <alignment horizontal="left"/>
    </xf>
    <xf numFmtId="0" fontId="10" fillId="0" borderId="0" xfId="0" applyFont="1" applyFill="1" applyAlignment="1">
      <alignment vertical="center"/>
    </xf>
    <xf numFmtId="0" fontId="22" fillId="0" borderId="0" xfId="0" applyFont="1" applyFill="1" applyAlignment="1">
      <alignment vertical="center"/>
    </xf>
    <xf numFmtId="0" fontId="9" fillId="0" borderId="0" xfId="0" applyFont="1" applyFill="1" applyAlignment="1"/>
    <xf numFmtId="0" fontId="30" fillId="0" borderId="0" xfId="0" applyFont="1" applyFill="1" applyAlignment="1">
      <alignment horizontal="center"/>
    </xf>
    <xf numFmtId="5" fontId="2" fillId="0" borderId="0" xfId="0" applyNumberFormat="1" applyFont="1" applyFill="1" applyAlignment="1">
      <alignment horizontal="right"/>
    </xf>
    <xf numFmtId="5" fontId="2" fillId="0" borderId="2" xfId="0" applyNumberFormat="1" applyFont="1" applyFill="1" applyBorder="1" applyAlignment="1">
      <alignment horizontal="right"/>
    </xf>
    <xf numFmtId="37" fontId="2" fillId="0" borderId="0" xfId="0" applyNumberFormat="1" applyFont="1" applyFill="1" applyAlignment="1">
      <alignment horizontal="right"/>
    </xf>
    <xf numFmtId="37" fontId="2" fillId="0" borderId="0" xfId="0" applyNumberFormat="1" applyFont="1" applyFill="1"/>
    <xf numFmtId="5" fontId="2" fillId="0" borderId="0" xfId="0" applyNumberFormat="1" applyFont="1" applyFill="1"/>
    <xf numFmtId="5" fontId="2" fillId="0" borderId="2" xfId="0" applyNumberFormat="1" applyFont="1" applyFill="1" applyBorder="1"/>
    <xf numFmtId="37" fontId="10" fillId="0" borderId="0" xfId="0" applyNumberFormat="1" applyFont="1" applyFill="1" applyAlignment="1">
      <alignment horizontal="right"/>
    </xf>
    <xf numFmtId="37" fontId="2" fillId="0" borderId="0" xfId="0" applyNumberFormat="1" applyFont="1" applyFill="1" applyBorder="1"/>
    <xf numFmtId="5" fontId="2" fillId="0" borderId="0" xfId="0" applyNumberFormat="1" applyFont="1" applyFill="1" applyBorder="1"/>
    <xf numFmtId="5" fontId="10" fillId="0" borderId="0" xfId="0" applyNumberFormat="1" applyFont="1" applyFill="1" applyAlignment="1">
      <alignment horizontal="right"/>
    </xf>
    <xf numFmtId="5" fontId="10" fillId="0" borderId="2" xfId="0" applyNumberFormat="1" applyFont="1" applyFill="1" applyBorder="1" applyAlignment="1">
      <alignment horizontal="right"/>
    </xf>
    <xf numFmtId="37" fontId="10" fillId="0" borderId="0" xfId="0" applyNumberFormat="1" applyFont="1" applyFill="1"/>
    <xf numFmtId="0" fontId="44" fillId="0" borderId="0" xfId="0" applyFont="1" applyFill="1" applyBorder="1"/>
    <xf numFmtId="0" fontId="0" fillId="0" borderId="0" xfId="0" applyFill="1" applyBorder="1"/>
    <xf numFmtId="3" fontId="12" fillId="0" borderId="0" xfId="0" applyNumberFormat="1" applyFont="1" applyFill="1" applyBorder="1" applyAlignment="1">
      <alignment horizontal="right"/>
    </xf>
    <xf numFmtId="166" fontId="10" fillId="0" borderId="0" xfId="1" applyNumberFormat="1" applyFont="1" applyAlignment="1">
      <alignment horizontal="right"/>
    </xf>
    <xf numFmtId="3" fontId="12" fillId="0" borderId="0" xfId="0" applyNumberFormat="1" applyFont="1" applyFill="1" applyBorder="1" applyAlignment="1">
      <alignment horizontal="center"/>
    </xf>
    <xf numFmtId="0" fontId="5" fillId="0" borderId="0" xfId="0" applyFont="1" applyFill="1" applyAlignment="1">
      <alignment wrapText="1"/>
    </xf>
    <xf numFmtId="3" fontId="5" fillId="0" borderId="0" xfId="0" applyNumberFormat="1" applyFont="1" applyFill="1" applyBorder="1" applyAlignment="1" applyProtection="1">
      <alignment vertical="center" wrapText="1"/>
      <protection locked="0"/>
    </xf>
    <xf numFmtId="0" fontId="10" fillId="0" borderId="15" xfId="0" applyFont="1" applyBorder="1" applyAlignment="1">
      <alignment horizontal="center" vertical="center"/>
    </xf>
    <xf numFmtId="165" fontId="10" fillId="0" borderId="2" xfId="4" applyNumberFormat="1" applyFont="1" applyFill="1" applyBorder="1"/>
    <xf numFmtId="3" fontId="10" fillId="0" borderId="0" xfId="7" applyNumberFormat="1" applyFont="1" applyAlignment="1">
      <alignment horizontal="left"/>
    </xf>
    <xf numFmtId="3" fontId="10" fillId="0" borderId="0" xfId="7" applyNumberFormat="1" applyFont="1"/>
    <xf numFmtId="0" fontId="48" fillId="0" borderId="0" xfId="7"/>
    <xf numFmtId="3" fontId="10" fillId="0" borderId="0" xfId="7" applyNumberFormat="1" applyFont="1" applyAlignment="1">
      <alignment horizontal="center"/>
    </xf>
    <xf numFmtId="3" fontId="10" fillId="0" borderId="17" xfId="7" applyNumberFormat="1" applyFont="1" applyBorder="1" applyAlignment="1">
      <alignment horizontal="center"/>
    </xf>
    <xf numFmtId="165" fontId="10" fillId="0" borderId="0" xfId="7" applyNumberFormat="1" applyFont="1"/>
    <xf numFmtId="165" fontId="10" fillId="0" borderId="18" xfId="7" applyNumberFormat="1" applyFont="1" applyBorder="1"/>
    <xf numFmtId="10" fontId="10" fillId="0" borderId="0" xfId="7" applyNumberFormat="1" applyFont="1"/>
    <xf numFmtId="165" fontId="2" fillId="0" borderId="0" xfId="0" applyNumberFormat="1" applyFont="1"/>
    <xf numFmtId="3" fontId="2" fillId="0" borderId="0" xfId="0" applyNumberFormat="1" applyFont="1"/>
    <xf numFmtId="3" fontId="2" fillId="0" borderId="0" xfId="0" applyNumberFormat="1" applyFont="1" applyAlignment="1">
      <alignment horizontal="right"/>
    </xf>
    <xf numFmtId="165" fontId="10" fillId="0" borderId="0" xfId="0" applyNumberFormat="1" applyFont="1" applyAlignment="1">
      <alignment horizontal="right"/>
    </xf>
    <xf numFmtId="3" fontId="10" fillId="0" borderId="0" xfId="0" applyNumberFormat="1" applyFont="1"/>
    <xf numFmtId="3" fontId="10" fillId="0" borderId="0" xfId="0" applyNumberFormat="1" applyFont="1" applyAlignment="1">
      <alignment horizontal="right"/>
    </xf>
    <xf numFmtId="165" fontId="10" fillId="0" borderId="0" xfId="5" applyNumberFormat="1" applyFont="1" applyFill="1" applyAlignment="1">
      <alignment horizontal="right"/>
    </xf>
    <xf numFmtId="5" fontId="10" fillId="0" borderId="0" xfId="0" applyNumberFormat="1" applyFont="1" applyAlignment="1">
      <alignment horizontal="right"/>
    </xf>
    <xf numFmtId="5" fontId="10" fillId="5" borderId="0" xfId="0" applyNumberFormat="1" applyFont="1" applyFill="1" applyAlignment="1">
      <alignment horizontal="right"/>
    </xf>
    <xf numFmtId="37" fontId="10" fillId="5" borderId="0" xfId="0" applyNumberFormat="1" applyFont="1" applyFill="1" applyAlignment="1">
      <alignment horizontal="right"/>
    </xf>
    <xf numFmtId="3" fontId="2" fillId="0" borderId="0" xfId="0" applyNumberFormat="1" applyFont="1" applyAlignment="1">
      <alignment horizontal="center"/>
    </xf>
    <xf numFmtId="165" fontId="10" fillId="0" borderId="0" xfId="0" applyNumberFormat="1" applyFont="1"/>
    <xf numFmtId="3" fontId="10" fillId="6" borderId="0" xfId="0" applyNumberFormat="1" applyFont="1" applyFill="1"/>
    <xf numFmtId="165" fontId="5" fillId="0" borderId="0" xfId="0" applyNumberFormat="1" applyFont="1"/>
    <xf numFmtId="3" fontId="5" fillId="0" borderId="0" xfId="0" applyNumberFormat="1" applyFont="1"/>
    <xf numFmtId="3" fontId="10" fillId="0" borderId="5" xfId="0" applyNumberFormat="1" applyFont="1" applyBorder="1"/>
    <xf numFmtId="166" fontId="2" fillId="0" borderId="5" xfId="1" applyNumberFormat="1" applyFont="1" applyFill="1" applyBorder="1" applyAlignment="1">
      <alignment horizontal="right"/>
    </xf>
    <xf numFmtId="166" fontId="2" fillId="0" borderId="0" xfId="1" applyNumberFormat="1" applyFont="1" applyFill="1" applyBorder="1" applyAlignment="1">
      <alignment horizontal="right"/>
    </xf>
    <xf numFmtId="166" fontId="2" fillId="0" borderId="0" xfId="1" applyNumberFormat="1" applyFont="1" applyFill="1" applyAlignment="1">
      <alignment horizontal="right"/>
    </xf>
    <xf numFmtId="0" fontId="10" fillId="0" borderId="0" xfId="0" applyFont="1" applyAlignment="1"/>
    <xf numFmtId="0" fontId="5" fillId="0" borderId="0" xfId="0" applyFont="1" applyAlignment="1">
      <alignment wrapText="1"/>
    </xf>
    <xf numFmtId="0" fontId="5" fillId="0" borderId="0" xfId="0" applyFont="1" applyAlignment="1">
      <alignment horizontal="left" wrapText="1"/>
    </xf>
    <xf numFmtId="0" fontId="5" fillId="3" borderId="0" xfId="0" applyFont="1" applyFill="1" applyAlignment="1"/>
    <xf numFmtId="0" fontId="10" fillId="0" borderId="1" xfId="0" applyFont="1" applyBorder="1" applyAlignment="1">
      <alignment vertical="center"/>
    </xf>
    <xf numFmtId="0" fontId="30" fillId="0" borderId="0" xfId="0" applyFont="1" applyAlignment="1">
      <alignment vertical="center" wrapText="1"/>
    </xf>
    <xf numFmtId="0" fontId="2" fillId="0" borderId="0" xfId="0" applyFont="1" applyAlignment="1">
      <alignment vertical="center" wrapText="1"/>
    </xf>
    <xf numFmtId="0" fontId="2" fillId="0" borderId="0" xfId="0" applyFont="1" applyFill="1" applyBorder="1" applyAlignment="1">
      <alignment vertical="center" wrapText="1"/>
    </xf>
    <xf numFmtId="0" fontId="25" fillId="0" borderId="0" xfId="0" applyFont="1" applyAlignment="1">
      <alignment vertical="center"/>
    </xf>
    <xf numFmtId="3" fontId="5" fillId="0" borderId="0" xfId="0" applyNumberFormat="1" applyFont="1" applyAlignment="1">
      <alignment vertical="center" wrapText="1"/>
    </xf>
    <xf numFmtId="3" fontId="1" fillId="0" borderId="0" xfId="0" applyNumberFormat="1" applyFont="1" applyFill="1" applyAlignment="1"/>
    <xf numFmtId="0" fontId="5" fillId="0" borderId="0" xfId="0" applyFont="1" applyFill="1" applyBorder="1" applyAlignment="1">
      <alignment vertical="center" wrapText="1"/>
    </xf>
    <xf numFmtId="3" fontId="5" fillId="0" borderId="0" xfId="0" applyNumberFormat="1" applyFont="1" applyFill="1" applyBorder="1" applyAlignment="1">
      <alignment vertical="center" wrapText="1"/>
    </xf>
    <xf numFmtId="37" fontId="5" fillId="0" borderId="0" xfId="0" applyNumberFormat="1" applyFont="1" applyFill="1" applyBorder="1" applyAlignment="1">
      <alignment vertical="center" wrapText="1"/>
    </xf>
    <xf numFmtId="0" fontId="5" fillId="0" borderId="0" xfId="0" applyFont="1" applyFill="1" applyAlignment="1">
      <alignment vertical="center" wrapText="1"/>
    </xf>
    <xf numFmtId="37" fontId="5" fillId="0" borderId="0" xfId="6" applyNumberFormat="1" applyFont="1" applyAlignment="1">
      <alignment vertical="center" wrapText="1"/>
    </xf>
    <xf numFmtId="3" fontId="1" fillId="0" borderId="0" xfId="0" applyNumberFormat="1" applyFont="1" applyFill="1" applyAlignment="1">
      <alignment wrapText="1"/>
    </xf>
    <xf numFmtId="3" fontId="5" fillId="0" borderId="0" xfId="0" applyNumberFormat="1" applyFont="1" applyFill="1" applyAlignment="1">
      <alignment vertical="center" wrapText="1"/>
    </xf>
    <xf numFmtId="3" fontId="5" fillId="0" borderId="0" xfId="0" applyNumberFormat="1" applyFont="1" applyFill="1" applyAlignment="1">
      <alignment wrapText="1"/>
    </xf>
    <xf numFmtId="3" fontId="3" fillId="0" borderId="12" xfId="0" applyNumberFormat="1" applyFont="1" applyFill="1" applyBorder="1" applyAlignment="1">
      <alignment vertical="center" wrapText="1"/>
    </xf>
    <xf numFmtId="3" fontId="3" fillId="0" borderId="4" xfId="0" applyNumberFormat="1" applyFont="1" applyFill="1" applyBorder="1" applyAlignment="1">
      <alignment vertical="center" wrapText="1"/>
    </xf>
    <xf numFmtId="3" fontId="3" fillId="0" borderId="13" xfId="0" applyNumberFormat="1" applyFont="1" applyFill="1" applyBorder="1" applyAlignment="1">
      <alignment vertical="center" wrapText="1"/>
    </xf>
    <xf numFmtId="3" fontId="2" fillId="0" borderId="0" xfId="0" applyNumberFormat="1" applyFont="1" applyFill="1" applyAlignment="1">
      <alignment vertical="top" wrapText="1"/>
    </xf>
    <xf numFmtId="3" fontId="2" fillId="0" borderId="0" xfId="0" applyNumberFormat="1" applyFont="1" applyFill="1" applyAlignment="1">
      <alignment wrapText="1"/>
    </xf>
    <xf numFmtId="3" fontId="1" fillId="0" borderId="0" xfId="0" applyNumberFormat="1" applyFont="1" applyFill="1"/>
    <xf numFmtId="3" fontId="1" fillId="0" borderId="6" xfId="4" applyNumberFormat="1" applyFont="1" applyFill="1" applyBorder="1" applyAlignment="1">
      <alignment horizontal="center" wrapText="1"/>
    </xf>
    <xf numFmtId="0" fontId="28" fillId="0" borderId="6" xfId="0" applyFont="1" applyFill="1" applyBorder="1" applyAlignment="1">
      <alignment horizontal="center" wrapText="1"/>
    </xf>
    <xf numFmtId="3" fontId="10" fillId="0" borderId="0" xfId="4" quotePrefix="1" applyNumberFormat="1" applyFont="1" applyAlignment="1">
      <alignment vertical="center" wrapText="1"/>
    </xf>
    <xf numFmtId="3" fontId="10" fillId="0" borderId="0" xfId="4" applyNumberFormat="1" applyFont="1" applyFill="1" applyAlignment="1">
      <alignment wrapText="1"/>
    </xf>
    <xf numFmtId="0" fontId="5" fillId="0" borderId="0" xfId="0" applyFont="1" applyFill="1" applyAlignment="1">
      <alignment wrapText="1"/>
    </xf>
    <xf numFmtId="0" fontId="1" fillId="0" borderId="0" xfId="0" applyFont="1" applyFill="1" applyAlignment="1"/>
    <xf numFmtId="3" fontId="5" fillId="0" borderId="0" xfId="0" applyNumberFormat="1" applyFont="1" applyFill="1" applyBorder="1" applyAlignment="1" applyProtection="1">
      <alignment vertical="top" wrapText="1"/>
      <protection locked="0"/>
    </xf>
    <xf numFmtId="0" fontId="5" fillId="0" borderId="0" xfId="0" applyFont="1" applyFill="1" applyAlignment="1"/>
    <xf numFmtId="0" fontId="1" fillId="0" borderId="0" xfId="0" applyFont="1" applyFill="1" applyBorder="1" applyAlignment="1"/>
    <xf numFmtId="0" fontId="5" fillId="0" borderId="0" xfId="0" applyFont="1" applyFill="1" applyAlignment="1">
      <alignment horizontal="left" wrapText="1"/>
    </xf>
    <xf numFmtId="3" fontId="5" fillId="0" borderId="0" xfId="0" applyNumberFormat="1" applyFont="1" applyFill="1" applyBorder="1" applyAlignment="1" applyProtection="1">
      <alignment vertical="center" wrapText="1"/>
      <protection locked="0"/>
    </xf>
    <xf numFmtId="0" fontId="1" fillId="0" borderId="0" xfId="0" applyFont="1" applyFill="1" applyAlignment="1">
      <alignment wrapText="1"/>
    </xf>
    <xf numFmtId="3" fontId="42" fillId="0" borderId="0" xfId="0" applyNumberFormat="1" applyFont="1" applyFill="1" applyAlignment="1"/>
    <xf numFmtId="0" fontId="5" fillId="0" borderId="0" xfId="0" applyFont="1" applyFill="1" applyAlignment="1">
      <alignment horizontal="left"/>
    </xf>
    <xf numFmtId="165" fontId="10" fillId="0" borderId="16" xfId="0" applyNumberFormat="1" applyFont="1" applyFill="1" applyBorder="1" applyAlignment="1">
      <alignment horizontal="center"/>
    </xf>
    <xf numFmtId="165" fontId="10" fillId="0" borderId="0" xfId="0" applyNumberFormat="1" applyFont="1" applyFill="1" applyBorder="1" applyAlignment="1">
      <alignment horizontal="center"/>
    </xf>
  </cellXfs>
  <cellStyles count="8">
    <cellStyle name="Comma" xfId="1" builtinId="3"/>
    <cellStyle name="Normal" xfId="0" builtinId="0"/>
    <cellStyle name="Normal 2" xfId="2" xr:uid="{00000000-0005-0000-0000-000002000000}"/>
    <cellStyle name="Normal 3" xfId="7" xr:uid="{DD33BD44-D506-460D-98D0-6296B9786BBD}"/>
    <cellStyle name="Normal_A-7 Optional Supplement Collection Schedule" xfId="6" xr:uid="{00000000-0005-0000-0000-000003000000}"/>
    <cellStyle name="Normal_Appendix A Exhibit 1 (2 Rate Example) apr 16 08" xfId="3" xr:uid="{00000000-0005-0000-0000-000004000000}"/>
    <cellStyle name="Normal_Temp_Connected Data (Special Rate 1st Yr - 1 Rate)" xfId="4" xr:uid="{00000000-0005-0000-0000-000005000000}"/>
    <cellStyle name="Normal_Temp_Connected Data revision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7620</xdr:colOff>
      <xdr:row>28</xdr:row>
      <xdr:rowOff>121920</xdr:rowOff>
    </xdr:from>
    <xdr:to>
      <xdr:col>10</xdr:col>
      <xdr:colOff>251460</xdr:colOff>
      <xdr:row>30</xdr:row>
      <xdr:rowOff>68580</xdr:rowOff>
    </xdr:to>
    <xdr:sp macro="" textlink="">
      <xdr:nvSpPr>
        <xdr:cNvPr id="2" name="Left Arrow 1" title="Start Here">
          <a:extLst>
            <a:ext uri="{FF2B5EF4-FFF2-40B4-BE49-F238E27FC236}">
              <a16:creationId xmlns:a16="http://schemas.microsoft.com/office/drawing/2014/main" id="{00000000-0008-0000-0000-000002000000}"/>
            </a:ext>
          </a:extLst>
        </xdr:cNvPr>
        <xdr:cNvSpPr/>
      </xdr:nvSpPr>
      <xdr:spPr>
        <a:xfrm>
          <a:off x="6301740" y="5341620"/>
          <a:ext cx="85344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577215</xdr:colOff>
      <xdr:row>173</xdr:row>
      <xdr:rowOff>85725</xdr:rowOff>
    </xdr:from>
    <xdr:to>
      <xdr:col>11</xdr:col>
      <xdr:colOff>142875</xdr:colOff>
      <xdr:row>176</xdr:row>
      <xdr:rowOff>95250</xdr:rowOff>
    </xdr:to>
    <xdr:cxnSp macro="">
      <xdr:nvCxnSpPr>
        <xdr:cNvPr id="11" name="Straight Arrow Connector 10" title="Move Tribal In Kind Services to Tribal Programs">
          <a:extLst>
            <a:ext uri="{FF2B5EF4-FFF2-40B4-BE49-F238E27FC236}">
              <a16:creationId xmlns:a16="http://schemas.microsoft.com/office/drawing/2014/main" id="{00000000-0008-0000-0200-00000B000000}"/>
            </a:ext>
          </a:extLst>
        </xdr:cNvPr>
        <xdr:cNvCxnSpPr/>
      </xdr:nvCxnSpPr>
      <xdr:spPr>
        <a:xfrm>
          <a:off x="6501765" y="32851725"/>
          <a:ext cx="1480185" cy="6953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180975</xdr:colOff>
      <xdr:row>173</xdr:row>
      <xdr:rowOff>49530</xdr:rowOff>
    </xdr:from>
    <xdr:to>
      <xdr:col>12</xdr:col>
      <xdr:colOff>38100</xdr:colOff>
      <xdr:row>175</xdr:row>
      <xdr:rowOff>104775</xdr:rowOff>
    </xdr:to>
    <xdr:cxnSp macro="">
      <xdr:nvCxnSpPr>
        <xdr:cNvPr id="12" name="Straight Arrow Connector 11" title="Move Tribal In Kind Dollars to Tribal Programs">
          <a:extLst>
            <a:ext uri="{FF2B5EF4-FFF2-40B4-BE49-F238E27FC236}">
              <a16:creationId xmlns:a16="http://schemas.microsoft.com/office/drawing/2014/main" id="{00000000-0008-0000-0200-00000C000000}"/>
            </a:ext>
          </a:extLst>
        </xdr:cNvPr>
        <xdr:cNvCxnSpPr/>
      </xdr:nvCxnSpPr>
      <xdr:spPr>
        <a:xfrm>
          <a:off x="7162800" y="32815530"/>
          <a:ext cx="885825" cy="5695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133350</xdr:colOff>
      <xdr:row>190</xdr:row>
      <xdr:rowOff>0</xdr:rowOff>
    </xdr:from>
    <xdr:to>
      <xdr:col>26</xdr:col>
      <xdr:colOff>472450</xdr:colOff>
      <xdr:row>192</xdr:row>
      <xdr:rowOff>145922</xdr:rowOff>
    </xdr:to>
    <xdr:sp macro="" textlink="">
      <xdr:nvSpPr>
        <xdr:cNvPr id="13" name="Left Brace 12" title="Total Columns to Exhibit F">
          <a:extLst>
            <a:ext uri="{FF2B5EF4-FFF2-40B4-BE49-F238E27FC236}">
              <a16:creationId xmlns:a16="http://schemas.microsoft.com/office/drawing/2014/main" id="{00000000-0008-0000-0200-00000D000000}"/>
            </a:ext>
          </a:extLst>
        </xdr:cNvPr>
        <xdr:cNvSpPr/>
      </xdr:nvSpPr>
      <xdr:spPr>
        <a:xfrm rot="16200000">
          <a:off x="9575863" y="32000761"/>
          <a:ext cx="374523" cy="51625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10</xdr:col>
      <xdr:colOff>352425</xdr:colOff>
      <xdr:row>187</xdr:row>
      <xdr:rowOff>114300</xdr:rowOff>
    </xdr:from>
    <xdr:to>
      <xdr:col>12</xdr:col>
      <xdr:colOff>0</xdr:colOff>
      <xdr:row>193</xdr:row>
      <xdr:rowOff>38100</xdr:rowOff>
    </xdr:to>
    <xdr:cxnSp macro="">
      <xdr:nvCxnSpPr>
        <xdr:cNvPr id="6" name="Straight Arrow Connector 5" title="SEFA tota expenditures should match Total Expenditures per Financial Statements">
          <a:extLst>
            <a:ext uri="{FF2B5EF4-FFF2-40B4-BE49-F238E27FC236}">
              <a16:creationId xmlns:a16="http://schemas.microsoft.com/office/drawing/2014/main" id="{00000000-0008-0000-0200-000006000000}"/>
            </a:ext>
          </a:extLst>
        </xdr:cNvPr>
        <xdr:cNvCxnSpPr/>
      </xdr:nvCxnSpPr>
      <xdr:spPr>
        <a:xfrm flipH="1">
          <a:off x="7334250" y="35452050"/>
          <a:ext cx="676275" cy="819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1123950</xdr:colOff>
      <xdr:row>187</xdr:row>
      <xdr:rowOff>123825</xdr:rowOff>
    </xdr:from>
    <xdr:to>
      <xdr:col>9</xdr:col>
      <xdr:colOff>152400</xdr:colOff>
      <xdr:row>193</xdr:row>
      <xdr:rowOff>9525</xdr:rowOff>
    </xdr:to>
    <xdr:cxnSp macro="">
      <xdr:nvCxnSpPr>
        <xdr:cNvPr id="8" name="Straight Arrow Connector 7" title="SEFA tota expenditures should match Total Expenditures per Financial Statements">
          <a:extLst>
            <a:ext uri="{FF2B5EF4-FFF2-40B4-BE49-F238E27FC236}">
              <a16:creationId xmlns:a16="http://schemas.microsoft.com/office/drawing/2014/main" id="{00000000-0008-0000-0200-000008000000}"/>
            </a:ext>
          </a:extLst>
        </xdr:cNvPr>
        <xdr:cNvCxnSpPr/>
      </xdr:nvCxnSpPr>
      <xdr:spPr>
        <a:xfrm>
          <a:off x="5705475" y="35461575"/>
          <a:ext cx="1257300" cy="781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457200</xdr:colOff>
      <xdr:row>12</xdr:row>
      <xdr:rowOff>179070</xdr:rowOff>
    </xdr:from>
    <xdr:to>
      <xdr:col>6</xdr:col>
      <xdr:colOff>466725</xdr:colOff>
      <xdr:row>16</xdr:row>
      <xdr:rowOff>0</xdr:rowOff>
    </xdr:to>
    <xdr:cxnSp macro="">
      <xdr:nvCxnSpPr>
        <xdr:cNvPr id="2" name="Straight Arrow Connector 1" title="Move total indirect cost pool total to G17 cell">
          <a:extLst>
            <a:ext uri="{FF2B5EF4-FFF2-40B4-BE49-F238E27FC236}">
              <a16:creationId xmlns:a16="http://schemas.microsoft.com/office/drawing/2014/main" id="{00000000-0008-0000-0C00-000002000000}"/>
            </a:ext>
          </a:extLst>
        </xdr:cNvPr>
        <xdr:cNvCxnSpPr/>
      </xdr:nvCxnSpPr>
      <xdr:spPr>
        <a:xfrm>
          <a:off x="3914775" y="2588895"/>
          <a:ext cx="9525" cy="6019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441960</xdr:colOff>
      <xdr:row>28</xdr:row>
      <xdr:rowOff>7620</xdr:rowOff>
    </xdr:from>
    <xdr:to>
      <xdr:col>6</xdr:col>
      <xdr:colOff>457200</xdr:colOff>
      <xdr:row>31</xdr:row>
      <xdr:rowOff>76200</xdr:rowOff>
    </xdr:to>
    <xdr:cxnSp macro="">
      <xdr:nvCxnSpPr>
        <xdr:cNvPr id="7" name="Straight Arrow Connector 6" title="Move total indirect cost pool total to G33 cell">
          <a:extLst>
            <a:ext uri="{FF2B5EF4-FFF2-40B4-BE49-F238E27FC236}">
              <a16:creationId xmlns:a16="http://schemas.microsoft.com/office/drawing/2014/main" id="{00000000-0008-0000-0D00-000007000000}"/>
            </a:ext>
          </a:extLst>
        </xdr:cNvPr>
        <xdr:cNvCxnSpPr/>
      </xdr:nvCxnSpPr>
      <xdr:spPr>
        <a:xfrm flipH="1">
          <a:off x="3497580" y="5128260"/>
          <a:ext cx="15240" cy="6019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449580</xdr:colOff>
      <xdr:row>31</xdr:row>
      <xdr:rowOff>7620</xdr:rowOff>
    </xdr:from>
    <xdr:to>
      <xdr:col>6</xdr:col>
      <xdr:colOff>457200</xdr:colOff>
      <xdr:row>33</xdr:row>
      <xdr:rowOff>15240</xdr:rowOff>
    </xdr:to>
    <xdr:cxnSp macro="">
      <xdr:nvCxnSpPr>
        <xdr:cNvPr id="3" name="Straight Arrow Connector 2" title="Move total indirect cost pool total to G34 cell">
          <a:extLst>
            <a:ext uri="{FF2B5EF4-FFF2-40B4-BE49-F238E27FC236}">
              <a16:creationId xmlns:a16="http://schemas.microsoft.com/office/drawing/2014/main" id="{00000000-0008-0000-0E00-000003000000}"/>
            </a:ext>
          </a:extLst>
        </xdr:cNvPr>
        <xdr:cNvCxnSpPr/>
      </xdr:nvCxnSpPr>
      <xdr:spPr>
        <a:xfrm flipH="1">
          <a:off x="3436620" y="5768340"/>
          <a:ext cx="7620" cy="3657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O44"/>
  <sheetViews>
    <sheetView tabSelected="1" workbookViewId="0">
      <pane ySplit="3" topLeftCell="A4" activePane="bottomLeft" state="frozen"/>
      <selection pane="bottomLeft" activeCell="G32" sqref="G32"/>
    </sheetView>
  </sheetViews>
  <sheetFormatPr defaultRowHeight="15" x14ac:dyDescent="0.25"/>
  <cols>
    <col min="1" max="2" width="4.28515625" customWidth="1"/>
    <col min="3" max="3" width="33.140625" customWidth="1"/>
    <col min="5" max="5" width="3.42578125" customWidth="1"/>
    <col min="9" max="9" width="11" customWidth="1"/>
  </cols>
  <sheetData>
    <row r="2" spans="2:10" s="93" customFormat="1" ht="18.75" x14ac:dyDescent="0.3">
      <c r="B2" s="371" t="s">
        <v>451</v>
      </c>
      <c r="C2" s="287"/>
      <c r="D2" s="287"/>
      <c r="E2" s="287"/>
      <c r="F2" s="287"/>
      <c r="G2" s="287"/>
      <c r="H2" s="287"/>
      <c r="I2" s="287"/>
      <c r="J2" s="372"/>
    </row>
    <row r="4" spans="2:10" x14ac:dyDescent="0.25">
      <c r="B4" s="266" t="s">
        <v>390</v>
      </c>
    </row>
    <row r="6" spans="2:10" x14ac:dyDescent="0.25">
      <c r="C6" s="407" t="s">
        <v>394</v>
      </c>
      <c r="D6" s="407"/>
      <c r="E6" s="407"/>
      <c r="F6" s="407"/>
      <c r="G6" s="407"/>
      <c r="H6" s="407"/>
      <c r="I6" s="407"/>
    </row>
    <row r="7" spans="2:10" x14ac:dyDescent="0.25">
      <c r="C7" s="407" t="s">
        <v>391</v>
      </c>
      <c r="D7" s="407"/>
      <c r="E7" s="407"/>
      <c r="F7" s="407"/>
      <c r="G7" s="407"/>
      <c r="H7" s="407"/>
      <c r="I7" s="407"/>
    </row>
    <row r="8" spans="2:10" x14ac:dyDescent="0.25">
      <c r="C8" s="407" t="s">
        <v>395</v>
      </c>
      <c r="D8" s="407"/>
      <c r="E8" s="407"/>
      <c r="F8" s="407"/>
      <c r="G8" s="407"/>
      <c r="H8" s="407"/>
      <c r="I8" s="407"/>
      <c r="J8" s="407"/>
    </row>
    <row r="9" spans="2:10" x14ac:dyDescent="0.25">
      <c r="C9" s="407" t="s">
        <v>392</v>
      </c>
      <c r="D9" s="407"/>
      <c r="E9" s="407"/>
      <c r="F9" s="407"/>
      <c r="G9" s="407"/>
      <c r="H9" s="407"/>
      <c r="I9" s="407"/>
      <c r="J9" s="407"/>
    </row>
    <row r="10" spans="2:10" x14ac:dyDescent="0.25">
      <c r="C10" s="407" t="s">
        <v>393</v>
      </c>
      <c r="D10" s="407"/>
      <c r="E10" s="407"/>
      <c r="F10" s="407"/>
      <c r="G10" s="407"/>
      <c r="H10" s="407"/>
      <c r="I10" s="407"/>
      <c r="J10" s="407"/>
    </row>
    <row r="11" spans="2:10" x14ac:dyDescent="0.25">
      <c r="C11" s="407" t="s">
        <v>396</v>
      </c>
      <c r="D11" s="407"/>
      <c r="E11" s="407"/>
      <c r="F11" s="407"/>
      <c r="G11" s="407"/>
      <c r="H11" s="407"/>
      <c r="I11" s="407"/>
      <c r="J11" s="407"/>
    </row>
    <row r="12" spans="2:10" x14ac:dyDescent="0.25">
      <c r="C12" s="407" t="s">
        <v>403</v>
      </c>
      <c r="D12" s="407"/>
      <c r="E12" s="407"/>
      <c r="F12" s="407"/>
      <c r="G12" s="407"/>
      <c r="H12" s="407"/>
      <c r="I12" s="407"/>
      <c r="J12" s="407"/>
    </row>
    <row r="13" spans="2:10" x14ac:dyDescent="0.25">
      <c r="C13" s="407" t="s">
        <v>397</v>
      </c>
      <c r="D13" s="407"/>
      <c r="E13" s="407"/>
      <c r="F13" s="407"/>
      <c r="G13" s="407"/>
      <c r="H13" s="407"/>
      <c r="I13" s="407"/>
      <c r="J13" s="407"/>
    </row>
    <row r="14" spans="2:10" x14ac:dyDescent="0.25">
      <c r="C14" s="407" t="s">
        <v>399</v>
      </c>
      <c r="D14" s="407"/>
      <c r="E14" s="407"/>
      <c r="F14" s="407"/>
      <c r="G14" s="407"/>
      <c r="H14" s="407"/>
      <c r="I14" s="407"/>
      <c r="J14" s="407"/>
    </row>
    <row r="15" spans="2:10" x14ac:dyDescent="0.25">
      <c r="C15" s="407" t="s">
        <v>400</v>
      </c>
      <c r="D15" s="407"/>
      <c r="E15" s="407"/>
      <c r="F15" s="407"/>
      <c r="G15" s="407"/>
      <c r="H15" s="407"/>
      <c r="I15" s="407"/>
      <c r="J15" s="407"/>
    </row>
    <row r="16" spans="2:10" x14ac:dyDescent="0.25">
      <c r="C16" s="407" t="s">
        <v>401</v>
      </c>
      <c r="D16" s="407"/>
      <c r="E16" s="407"/>
      <c r="F16" s="407"/>
      <c r="G16" s="407"/>
      <c r="H16" s="407"/>
      <c r="I16" s="407"/>
      <c r="J16" s="407"/>
    </row>
    <row r="17" spans="1:15" x14ac:dyDescent="0.25">
      <c r="C17" s="407" t="s">
        <v>398</v>
      </c>
      <c r="D17" s="407"/>
      <c r="E17" s="407"/>
      <c r="F17" s="407"/>
      <c r="G17" s="407"/>
      <c r="H17" s="407"/>
      <c r="I17" s="407"/>
      <c r="J17" s="407"/>
    </row>
    <row r="18" spans="1:15" x14ac:dyDescent="0.25">
      <c r="C18" s="407" t="s">
        <v>402</v>
      </c>
      <c r="D18" s="407"/>
      <c r="E18" s="407"/>
      <c r="F18" s="407"/>
      <c r="G18" s="407"/>
      <c r="H18" s="407"/>
      <c r="I18" s="407"/>
      <c r="J18" s="407"/>
    </row>
    <row r="19" spans="1:15" x14ac:dyDescent="0.25">
      <c r="C19" s="407" t="s">
        <v>414</v>
      </c>
      <c r="D19" s="407"/>
      <c r="E19" s="407"/>
      <c r="F19" s="407"/>
      <c r="G19" s="407"/>
      <c r="H19" s="407"/>
      <c r="I19" s="407"/>
      <c r="J19" s="407"/>
    </row>
    <row r="21" spans="1:15" ht="18.75" x14ac:dyDescent="0.3">
      <c r="A21" s="93"/>
      <c r="B21" s="7" t="s">
        <v>436</v>
      </c>
      <c r="J21" s="1"/>
      <c r="L21" s="1"/>
      <c r="M21" s="1"/>
      <c r="N21" s="1"/>
      <c r="O21" s="1"/>
    </row>
    <row r="22" spans="1:15" ht="18.75" x14ac:dyDescent="0.3">
      <c r="C22" s="7"/>
    </row>
    <row r="23" spans="1:15" ht="20.25" x14ac:dyDescent="0.3">
      <c r="B23" s="8" t="s">
        <v>255</v>
      </c>
      <c r="G23" s="4"/>
      <c r="H23" s="4"/>
      <c r="I23" s="4"/>
    </row>
    <row r="24" spans="1:15" x14ac:dyDescent="0.25">
      <c r="F24" s="4"/>
      <c r="H24" s="4"/>
      <c r="I24" s="4"/>
    </row>
    <row r="25" spans="1:15" ht="15.75" x14ac:dyDescent="0.25">
      <c r="A25" s="9"/>
      <c r="B25" s="10" t="s">
        <v>409</v>
      </c>
      <c r="C25" s="10"/>
      <c r="D25" s="10"/>
      <c r="E25" s="10"/>
      <c r="F25" s="11"/>
      <c r="G25" s="10"/>
      <c r="H25" s="11"/>
      <c r="I25" s="11"/>
      <c r="J25" s="10"/>
      <c r="K25" s="82"/>
    </row>
    <row r="26" spans="1:15" ht="15.75" x14ac:dyDescent="0.25">
      <c r="B26" s="82"/>
      <c r="C26" s="82"/>
      <c r="D26" s="82"/>
      <c r="E26" s="82"/>
      <c r="F26" s="82"/>
      <c r="G26" s="82"/>
      <c r="H26" s="82"/>
      <c r="I26" s="82"/>
      <c r="J26" s="82"/>
      <c r="K26" s="82"/>
    </row>
    <row r="27" spans="1:15" ht="15.75" x14ac:dyDescent="0.25">
      <c r="B27" s="89">
        <v>1</v>
      </c>
      <c r="C27" s="90" t="s">
        <v>404</v>
      </c>
      <c r="D27" s="82"/>
      <c r="E27" s="82"/>
      <c r="F27" s="82"/>
      <c r="G27" s="82"/>
      <c r="H27" s="82"/>
      <c r="I27" s="82"/>
      <c r="J27" s="82"/>
      <c r="K27" s="82"/>
    </row>
    <row r="28" spans="1:15" ht="15.75" x14ac:dyDescent="0.25">
      <c r="B28" s="82"/>
      <c r="C28" s="82"/>
      <c r="D28" s="82"/>
      <c r="E28" s="82"/>
      <c r="F28" s="82"/>
      <c r="G28" s="82"/>
      <c r="H28" s="82"/>
      <c r="I28" s="82"/>
      <c r="J28" s="82"/>
      <c r="K28" s="82"/>
    </row>
    <row r="29" spans="1:15" ht="15.75" x14ac:dyDescent="0.25">
      <c r="B29" s="82"/>
      <c r="C29" s="82" t="s">
        <v>267</v>
      </c>
      <c r="E29" s="82"/>
      <c r="G29" s="410" t="s">
        <v>418</v>
      </c>
      <c r="H29" s="410"/>
      <c r="I29" s="410"/>
      <c r="J29" s="410"/>
      <c r="K29" s="410"/>
    </row>
    <row r="30" spans="1:15" ht="15.75" x14ac:dyDescent="0.25">
      <c r="B30" s="82"/>
      <c r="C30" s="82" t="s">
        <v>405</v>
      </c>
      <c r="E30" s="82"/>
      <c r="G30" s="199" t="s">
        <v>445</v>
      </c>
      <c r="H30" s="82"/>
      <c r="I30" s="82"/>
      <c r="J30" s="82"/>
      <c r="K30" s="82"/>
      <c r="L30" s="332" t="s">
        <v>417</v>
      </c>
    </row>
    <row r="31" spans="1:15" ht="15.75" x14ac:dyDescent="0.25">
      <c r="B31" s="82"/>
      <c r="C31" s="82" t="s">
        <v>410</v>
      </c>
      <c r="E31" s="82"/>
      <c r="G31" s="199" t="s">
        <v>478</v>
      </c>
      <c r="H31" s="82"/>
      <c r="I31" s="82"/>
      <c r="J31" s="82"/>
      <c r="K31" s="82"/>
    </row>
    <row r="32" spans="1:15" ht="15.75" x14ac:dyDescent="0.25">
      <c r="B32" s="82"/>
      <c r="C32" s="82"/>
      <c r="D32" s="82"/>
      <c r="E32" s="82"/>
      <c r="F32" s="82"/>
      <c r="G32" s="82"/>
      <c r="H32" s="82"/>
      <c r="I32" s="82"/>
      <c r="J32" s="82"/>
      <c r="K32" s="82"/>
    </row>
    <row r="33" spans="2:11" ht="15.75" x14ac:dyDescent="0.25">
      <c r="B33" s="89">
        <v>2</v>
      </c>
      <c r="C33" s="90" t="s">
        <v>299</v>
      </c>
      <c r="D33" s="82"/>
      <c r="E33" s="82"/>
      <c r="F33" s="82"/>
      <c r="G33" s="82"/>
      <c r="H33" s="82"/>
      <c r="I33" s="82"/>
      <c r="J33" s="82"/>
      <c r="K33" s="82"/>
    </row>
    <row r="34" spans="2:11" ht="15.75" x14ac:dyDescent="0.25">
      <c r="B34" s="88"/>
      <c r="C34" s="82"/>
      <c r="D34" s="82"/>
      <c r="E34" s="82"/>
      <c r="F34" s="82"/>
      <c r="G34" s="82"/>
      <c r="H34" s="82"/>
      <c r="I34" s="82"/>
      <c r="J34" s="82"/>
      <c r="K34" s="82"/>
    </row>
    <row r="35" spans="2:11" ht="81.599999999999994" customHeight="1" x14ac:dyDescent="0.25">
      <c r="B35" s="88"/>
      <c r="C35" s="408" t="s">
        <v>407</v>
      </c>
      <c r="D35" s="408"/>
      <c r="E35" s="408"/>
      <c r="F35" s="408"/>
      <c r="G35" s="408"/>
      <c r="H35" s="408"/>
      <c r="I35" s="408"/>
      <c r="J35" s="82"/>
      <c r="K35" s="82"/>
    </row>
    <row r="36" spans="2:11" ht="15.75" x14ac:dyDescent="0.25">
      <c r="B36" s="88"/>
      <c r="C36" s="82"/>
      <c r="D36" s="82"/>
      <c r="E36" s="82"/>
      <c r="F36" s="82"/>
      <c r="G36" s="82"/>
      <c r="H36" s="82"/>
      <c r="I36" s="82"/>
      <c r="J36" s="82"/>
      <c r="K36" s="82"/>
    </row>
    <row r="37" spans="2:11" ht="15.75" x14ac:dyDescent="0.25">
      <c r="B37" s="89">
        <v>3</v>
      </c>
      <c r="C37" s="90" t="s">
        <v>406</v>
      </c>
      <c r="D37" s="82"/>
      <c r="E37" s="82"/>
      <c r="F37" s="82"/>
      <c r="G37" s="82"/>
      <c r="H37" s="82"/>
      <c r="I37" s="82"/>
      <c r="J37" s="82"/>
      <c r="K37" s="82"/>
    </row>
    <row r="38" spans="2:11" ht="15.75" x14ac:dyDescent="0.25">
      <c r="B38" s="88"/>
      <c r="C38" s="82"/>
      <c r="D38" s="82"/>
      <c r="E38" s="82"/>
      <c r="F38" s="82"/>
      <c r="G38" s="82"/>
      <c r="H38" s="82"/>
      <c r="I38" s="82"/>
      <c r="J38" s="82"/>
      <c r="K38" s="82"/>
    </row>
    <row r="39" spans="2:11" ht="46.15" customHeight="1" x14ac:dyDescent="0.25">
      <c r="B39" s="88"/>
      <c r="C39" s="408" t="s">
        <v>408</v>
      </c>
      <c r="D39" s="408"/>
      <c r="E39" s="408"/>
      <c r="F39" s="408"/>
      <c r="G39" s="408"/>
      <c r="H39" s="408"/>
      <c r="I39" s="408"/>
      <c r="J39" s="82"/>
      <c r="K39" s="82"/>
    </row>
    <row r="40" spans="2:11" ht="14.25" customHeight="1" x14ac:dyDescent="0.25">
      <c r="B40" s="88"/>
      <c r="C40" s="83"/>
      <c r="D40" s="83"/>
      <c r="E40" s="83"/>
      <c r="F40" s="83"/>
      <c r="G40" s="83"/>
      <c r="H40" s="83"/>
      <c r="I40" s="83"/>
      <c r="J40" s="82"/>
      <c r="K40" s="82"/>
    </row>
    <row r="41" spans="2:11" ht="14.25" customHeight="1" x14ac:dyDescent="0.25">
      <c r="B41" s="89">
        <v>4</v>
      </c>
      <c r="C41" s="91" t="s">
        <v>256</v>
      </c>
      <c r="D41" s="83"/>
      <c r="E41" s="83"/>
      <c r="F41" s="83"/>
      <c r="G41" s="83"/>
      <c r="H41" s="83"/>
      <c r="I41" s="83"/>
      <c r="J41" s="82"/>
      <c r="K41" s="82"/>
    </row>
    <row r="42" spans="2:11" ht="12.75" customHeight="1" x14ac:dyDescent="0.25">
      <c r="B42" s="88"/>
      <c r="C42" s="82"/>
      <c r="D42" s="83"/>
      <c r="E42" s="83"/>
      <c r="F42" s="83"/>
      <c r="G42" s="83"/>
      <c r="H42" s="83"/>
      <c r="I42" s="83"/>
      <c r="J42" s="82"/>
      <c r="K42" s="82"/>
    </row>
    <row r="43" spans="2:11" ht="34.15" customHeight="1" x14ac:dyDescent="0.25">
      <c r="B43" s="88"/>
      <c r="C43" s="409" t="s">
        <v>300</v>
      </c>
      <c r="D43" s="409"/>
      <c r="E43" s="409"/>
      <c r="F43" s="409"/>
      <c r="G43" s="409"/>
      <c r="H43" s="409"/>
      <c r="I43" s="409"/>
      <c r="J43" s="82"/>
      <c r="K43" s="82"/>
    </row>
    <row r="44" spans="2:11" ht="15.75" x14ac:dyDescent="0.25">
      <c r="B44" s="88"/>
      <c r="C44" s="82"/>
      <c r="D44" s="82"/>
      <c r="E44" s="82"/>
      <c r="F44" s="82"/>
      <c r="G44" s="82"/>
      <c r="H44" s="82"/>
      <c r="I44" s="82"/>
      <c r="J44" s="82"/>
      <c r="K44" s="82"/>
    </row>
  </sheetData>
  <customSheetViews>
    <customSheetView guid="{55322F06-EF2B-4EBF-91FC-6C830D0D22C9}" showRuler="0">
      <selection activeCell="L11" sqref="L11"/>
      <pageMargins left="0.75" right="0.75" top="1" bottom="1" header="0.5" footer="0.5"/>
      <headerFooter alignWithMargins="0"/>
    </customSheetView>
    <customSheetView guid="{EC77BDF0-E4AB-4C37-A286-B132C795CB0B}" showRuler="0">
      <selection activeCell="H15" sqref="H15"/>
      <pageMargins left="0.75" right="0.75" top="1" bottom="1" header="0.5" footer="0.5"/>
      <headerFooter alignWithMargins="0"/>
    </customSheetView>
    <customSheetView guid="{96FAF5F8-BD57-4EDE-AC8B-7E6854529246}" showRuler="0">
      <selection activeCell="C2" sqref="C2"/>
      <pageMargins left="0.75" right="0.75" top="1" bottom="1" header="0.5" footer="0.5"/>
      <pageSetup orientation="portrait" r:id="rId1"/>
      <headerFooter alignWithMargins="0"/>
    </customSheetView>
  </customSheetViews>
  <mergeCells count="18">
    <mergeCell ref="C18:J18"/>
    <mergeCell ref="C19:J19"/>
    <mergeCell ref="C35:I35"/>
    <mergeCell ref="C39:I39"/>
    <mergeCell ref="C43:I43"/>
    <mergeCell ref="G29:K29"/>
    <mergeCell ref="C6:I6"/>
    <mergeCell ref="C7:I7"/>
    <mergeCell ref="C8:J8"/>
    <mergeCell ref="C9:J9"/>
    <mergeCell ref="C10:J10"/>
    <mergeCell ref="C16:J16"/>
    <mergeCell ref="C17:J17"/>
    <mergeCell ref="C11:J11"/>
    <mergeCell ref="C12:J12"/>
    <mergeCell ref="C13:J13"/>
    <mergeCell ref="C14:J14"/>
    <mergeCell ref="C15:J15"/>
  </mergeCells>
  <phoneticPr fontId="7" type="noConversion"/>
  <pageMargins left="0.5" right="0.5" top="1" bottom="1" header="0.5" footer="0.5"/>
  <pageSetup scale="82" orientation="portrait" r:id="rId2"/>
  <headerFooter alignWithMargins="0">
    <oddFooter xml:space="preserve">&amp;L&amp;F&amp;C&amp;A&amp;RUpdated: &amp;D
</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4"/>
  <sheetViews>
    <sheetView zoomScaleNormal="100" workbookViewId="0">
      <pane ySplit="9" topLeftCell="A10" activePane="bottomLeft" state="frozen"/>
      <selection pane="bottomLeft" activeCell="A27" sqref="A27"/>
    </sheetView>
  </sheetViews>
  <sheetFormatPr defaultColWidth="9.140625" defaultRowHeight="15" x14ac:dyDescent="0.25"/>
  <cols>
    <col min="1" max="1" width="33" style="48" customWidth="1"/>
    <col min="2" max="2" width="3" style="48" customWidth="1"/>
    <col min="3" max="3" width="11.7109375" style="48" bestFit="1" customWidth="1"/>
    <col min="4" max="4" width="3.28515625" style="48" customWidth="1"/>
    <col min="5" max="5" width="12.28515625" style="48" customWidth="1"/>
    <col min="6" max="6" width="2.7109375" style="48" customWidth="1"/>
    <col min="7" max="7" width="14.7109375" style="48" bestFit="1" customWidth="1"/>
    <col min="8" max="8" width="2" style="48" customWidth="1"/>
    <col min="9" max="9" width="13.28515625" style="48" bestFit="1" customWidth="1"/>
    <col min="10" max="16384" width="9.140625" style="48"/>
  </cols>
  <sheetData>
    <row r="1" spans="1:9" ht="18.75" x14ac:dyDescent="0.3">
      <c r="A1" s="178" t="str">
        <f>Entity</f>
        <v>Name of Tribe</v>
      </c>
      <c r="B1" s="95"/>
      <c r="I1" s="179" t="s">
        <v>247</v>
      </c>
    </row>
    <row r="2" spans="1:9" x14ac:dyDescent="0.25">
      <c r="A2" s="267" t="s">
        <v>338</v>
      </c>
      <c r="B2" s="95"/>
    </row>
    <row r="3" spans="1:9" x14ac:dyDescent="0.25">
      <c r="A3" s="95"/>
      <c r="B3" s="95"/>
      <c r="H3" s="322"/>
    </row>
    <row r="4" spans="1:9" ht="19.5" thickBot="1" x14ac:dyDescent="0.35">
      <c r="A4" s="180" t="s">
        <v>260</v>
      </c>
      <c r="B4" s="180"/>
      <c r="C4" s="181"/>
      <c r="D4" s="181"/>
      <c r="E4" s="432" t="str">
        <f>'start here-do not delete'!G30</f>
        <v>FY 2022</v>
      </c>
      <c r="F4" s="433"/>
      <c r="G4" s="433"/>
      <c r="H4" s="323"/>
      <c r="I4" s="182" t="str">
        <f>'start here-do not delete'!G31</f>
        <v>FY 2025</v>
      </c>
    </row>
    <row r="5" spans="1:9" x14ac:dyDescent="0.25">
      <c r="H5" s="324"/>
    </row>
    <row r="6" spans="1:9" s="51" customFormat="1" x14ac:dyDescent="0.25">
      <c r="H6" s="325"/>
    </row>
    <row r="7" spans="1:9" s="51" customFormat="1" x14ac:dyDescent="0.25">
      <c r="C7" s="51" t="s">
        <v>41</v>
      </c>
      <c r="H7" s="325"/>
    </row>
    <row r="8" spans="1:9" s="51" customFormat="1" ht="15.75" thickBot="1" x14ac:dyDescent="0.3">
      <c r="A8" s="327" t="s">
        <v>360</v>
      </c>
      <c r="B8" s="52"/>
      <c r="C8" s="52" t="s">
        <v>190</v>
      </c>
      <c r="D8" s="52"/>
      <c r="E8" s="52" t="s">
        <v>120</v>
      </c>
      <c r="F8" s="52"/>
      <c r="G8" s="52" t="s">
        <v>0</v>
      </c>
      <c r="H8" s="328"/>
      <c r="I8" s="52" t="s">
        <v>0</v>
      </c>
    </row>
    <row r="9" spans="1:9" x14ac:dyDescent="0.25">
      <c r="H9" s="324"/>
    </row>
    <row r="10" spans="1:9" x14ac:dyDescent="0.25">
      <c r="A10" s="95" t="s">
        <v>129</v>
      </c>
      <c r="B10" s="183" t="s">
        <v>12</v>
      </c>
      <c r="C10" s="51" t="s">
        <v>242</v>
      </c>
      <c r="H10" s="324"/>
    </row>
    <row r="11" spans="1:9" x14ac:dyDescent="0.25">
      <c r="H11" s="324"/>
    </row>
    <row r="12" spans="1:9" x14ac:dyDescent="0.25">
      <c r="A12" s="95" t="s">
        <v>130</v>
      </c>
      <c r="H12" s="324"/>
    </row>
    <row r="13" spans="1:9" x14ac:dyDescent="0.25">
      <c r="A13" s="48" t="s">
        <v>125</v>
      </c>
      <c r="C13" s="399">
        <v>66667</v>
      </c>
      <c r="D13" s="392"/>
      <c r="E13" s="392"/>
      <c r="F13" s="392"/>
      <c r="G13" s="399">
        <f t="shared" ref="G13:G16" si="0">C13-E13</f>
        <v>66667</v>
      </c>
      <c r="H13" s="400"/>
      <c r="I13" s="399">
        <v>66667</v>
      </c>
    </row>
    <row r="14" spans="1:9" x14ac:dyDescent="0.25">
      <c r="A14" s="48" t="s">
        <v>128</v>
      </c>
      <c r="C14" s="392">
        <v>4667</v>
      </c>
      <c r="D14" s="392"/>
      <c r="E14" s="392"/>
      <c r="F14" s="392"/>
      <c r="G14" s="392">
        <f t="shared" si="0"/>
        <v>4667</v>
      </c>
      <c r="H14" s="400"/>
      <c r="I14" s="392">
        <v>4667</v>
      </c>
    </row>
    <row r="15" spans="1:9" x14ac:dyDescent="0.25">
      <c r="A15" s="48" t="s">
        <v>126</v>
      </c>
      <c r="C15" s="392">
        <v>12503</v>
      </c>
      <c r="D15" s="392"/>
      <c r="E15" s="399">
        <v>12503</v>
      </c>
      <c r="F15" s="392"/>
      <c r="G15" s="392">
        <f t="shared" si="0"/>
        <v>0</v>
      </c>
      <c r="H15" s="400"/>
      <c r="I15" s="392"/>
    </row>
    <row r="16" spans="1:9" x14ac:dyDescent="0.25">
      <c r="A16" s="48" t="s">
        <v>127</v>
      </c>
      <c r="C16" s="392">
        <v>13333</v>
      </c>
      <c r="D16" s="392"/>
      <c r="E16" s="392">
        <v>13333</v>
      </c>
      <c r="F16" s="392"/>
      <c r="G16" s="392">
        <f t="shared" si="0"/>
        <v>0</v>
      </c>
      <c r="H16" s="400"/>
      <c r="I16" s="392"/>
    </row>
    <row r="17" spans="1:10" x14ac:dyDescent="0.25">
      <c r="C17" s="392"/>
      <c r="D17" s="392"/>
      <c r="E17" s="392"/>
      <c r="F17" s="392"/>
      <c r="G17" s="392"/>
      <c r="H17" s="400"/>
      <c r="I17" s="392"/>
    </row>
    <row r="18" spans="1:10" x14ac:dyDescent="0.25">
      <c r="A18" s="95" t="s">
        <v>131</v>
      </c>
      <c r="B18" s="186" t="s">
        <v>23</v>
      </c>
      <c r="C18" s="392"/>
      <c r="D18" s="392"/>
      <c r="E18" s="392"/>
      <c r="F18" s="392"/>
      <c r="G18" s="392"/>
      <c r="H18" s="400"/>
      <c r="I18" s="392"/>
    </row>
    <row r="19" spans="1:10" x14ac:dyDescent="0.25">
      <c r="A19" s="48" t="s">
        <v>121</v>
      </c>
      <c r="C19" s="392">
        <v>50000</v>
      </c>
      <c r="D19" s="392"/>
      <c r="E19" s="392">
        <v>19414</v>
      </c>
      <c r="F19" s="392"/>
      <c r="G19" s="392">
        <f t="shared" ref="G19:G24" si="1">C19-E19</f>
        <v>30586</v>
      </c>
      <c r="H19" s="400"/>
      <c r="I19" s="392">
        <v>32840</v>
      </c>
    </row>
    <row r="20" spans="1:10" x14ac:dyDescent="0.25">
      <c r="A20" s="48" t="s">
        <v>122</v>
      </c>
      <c r="C20" s="392">
        <v>80000</v>
      </c>
      <c r="D20" s="392"/>
      <c r="E20" s="392"/>
      <c r="F20" s="392"/>
      <c r="G20" s="392">
        <f t="shared" si="1"/>
        <v>80000</v>
      </c>
      <c r="H20" s="400"/>
      <c r="I20" s="392">
        <v>83000</v>
      </c>
    </row>
    <row r="21" spans="1:10" x14ac:dyDescent="0.25">
      <c r="A21" s="48" t="s">
        <v>123</v>
      </c>
      <c r="C21" s="392">
        <v>23666</v>
      </c>
      <c r="D21" s="392"/>
      <c r="E21" s="392"/>
      <c r="F21" s="392"/>
      <c r="G21" s="392">
        <f t="shared" si="1"/>
        <v>23666</v>
      </c>
      <c r="H21" s="400"/>
      <c r="I21" s="392">
        <v>24000</v>
      </c>
    </row>
    <row r="22" spans="1:10" x14ac:dyDescent="0.25">
      <c r="A22" s="48" t="s">
        <v>264</v>
      </c>
      <c r="C22" s="392">
        <v>20333</v>
      </c>
      <c r="D22" s="392"/>
      <c r="E22" s="392"/>
      <c r="F22" s="392"/>
      <c r="G22" s="392">
        <f t="shared" si="1"/>
        <v>20333</v>
      </c>
      <c r="H22" s="400"/>
      <c r="I22" s="392">
        <v>23666</v>
      </c>
    </row>
    <row r="23" spans="1:10" x14ac:dyDescent="0.25">
      <c r="A23" s="48" t="s">
        <v>124</v>
      </c>
      <c r="C23" s="392">
        <v>21785</v>
      </c>
      <c r="D23" s="392"/>
      <c r="E23" s="392">
        <f t="shared" ref="E23:E24" si="2">C23</f>
        <v>21785</v>
      </c>
      <c r="F23" s="392"/>
      <c r="G23" s="392">
        <f t="shared" si="1"/>
        <v>0</v>
      </c>
      <c r="H23" s="400"/>
      <c r="I23" s="392"/>
    </row>
    <row r="24" spans="1:10" x14ac:dyDescent="0.25">
      <c r="A24" s="48" t="s">
        <v>132</v>
      </c>
      <c r="C24" s="392">
        <v>250000</v>
      </c>
      <c r="D24" s="392"/>
      <c r="E24" s="392">
        <f t="shared" si="2"/>
        <v>250000</v>
      </c>
      <c r="F24" s="392"/>
      <c r="G24" s="392">
        <f t="shared" si="1"/>
        <v>0</v>
      </c>
      <c r="H24" s="400"/>
      <c r="I24" s="392"/>
    </row>
    <row r="25" spans="1:10" x14ac:dyDescent="0.25">
      <c r="C25" s="185"/>
      <c r="H25" s="324"/>
      <c r="I25" s="53"/>
    </row>
    <row r="26" spans="1:10" ht="15.75" thickBot="1" x14ac:dyDescent="0.3">
      <c r="B26" s="184"/>
      <c r="C26" s="379">
        <f>SUM(C10:C25)</f>
        <v>542954</v>
      </c>
      <c r="E26" s="379">
        <f>SUM(E10:E25)</f>
        <v>317035</v>
      </c>
      <c r="F26" s="54"/>
      <c r="G26" s="379">
        <f>SUM(G10:G25)</f>
        <v>225919</v>
      </c>
      <c r="H26" s="324"/>
      <c r="I26" s="379">
        <f>SUM(I10:I25)</f>
        <v>234840</v>
      </c>
    </row>
    <row r="27" spans="1:10" ht="15.75" thickTop="1" x14ac:dyDescent="0.25">
      <c r="C27" s="186" t="s">
        <v>25</v>
      </c>
      <c r="G27" s="186" t="s">
        <v>26</v>
      </c>
      <c r="H27" s="326"/>
    </row>
    <row r="28" spans="1:10" x14ac:dyDescent="0.25">
      <c r="C28" s="185">
        <f>E26+G26</f>
        <v>542954</v>
      </c>
      <c r="G28" s="48" t="s">
        <v>240</v>
      </c>
      <c r="H28" s="322"/>
      <c r="I28" s="48" t="s">
        <v>241</v>
      </c>
    </row>
    <row r="29" spans="1:10" x14ac:dyDescent="0.25">
      <c r="C29" s="187" t="s">
        <v>442</v>
      </c>
      <c r="H29" s="322"/>
    </row>
    <row r="30" spans="1:10" x14ac:dyDescent="0.25">
      <c r="C30" s="187"/>
      <c r="H30" s="322"/>
    </row>
    <row r="31" spans="1:10" ht="15.75" thickBot="1" x14ac:dyDescent="0.3">
      <c r="A31" s="95" t="s">
        <v>133</v>
      </c>
      <c r="G31" s="188">
        <v>5000</v>
      </c>
      <c r="H31" s="322"/>
      <c r="I31" s="188">
        <v>10000</v>
      </c>
      <c r="J31" s="48" t="s">
        <v>484</v>
      </c>
    </row>
    <row r="32" spans="1:10" ht="15.75" thickTop="1" x14ac:dyDescent="0.25">
      <c r="A32" s="95"/>
      <c r="E32" s="55"/>
      <c r="F32" s="55"/>
    </row>
    <row r="33" spans="1:10" ht="29.45" customHeight="1" x14ac:dyDescent="0.25">
      <c r="A33" s="435" t="s">
        <v>248</v>
      </c>
      <c r="B33" s="435"/>
      <c r="C33" s="435"/>
      <c r="D33" s="435"/>
      <c r="E33" s="435"/>
      <c r="F33" s="435"/>
      <c r="G33" s="435"/>
      <c r="H33" s="435"/>
      <c r="I33" s="435"/>
      <c r="J33" s="435"/>
    </row>
    <row r="34" spans="1:10" ht="20.25" customHeight="1" x14ac:dyDescent="0.25"/>
    <row r="35" spans="1:10" ht="19.149999999999999" customHeight="1" x14ac:dyDescent="0.25">
      <c r="A35" s="48" t="s">
        <v>369</v>
      </c>
    </row>
    <row r="37" spans="1:10" ht="47.25" customHeight="1" x14ac:dyDescent="0.25">
      <c r="A37" s="434" t="s">
        <v>483</v>
      </c>
      <c r="B37" s="434"/>
      <c r="C37" s="434"/>
      <c r="D37" s="434"/>
      <c r="E37" s="434"/>
      <c r="F37" s="434"/>
      <c r="G37" s="434"/>
      <c r="H37" s="434"/>
      <c r="I37" s="434"/>
      <c r="J37" s="434"/>
    </row>
    <row r="39" spans="1:10" ht="30" customHeight="1" x14ac:dyDescent="0.25">
      <c r="A39" s="435" t="s">
        <v>481</v>
      </c>
      <c r="B39" s="435"/>
      <c r="C39" s="435"/>
      <c r="D39" s="435"/>
      <c r="E39" s="435"/>
      <c r="F39" s="435"/>
      <c r="G39" s="435"/>
      <c r="H39" s="435"/>
      <c r="I39" s="435"/>
      <c r="J39" s="435"/>
    </row>
    <row r="41" spans="1:10" ht="17.25" customHeight="1" x14ac:dyDescent="0.25">
      <c r="A41" s="435" t="s">
        <v>482</v>
      </c>
      <c r="B41" s="435"/>
      <c r="C41" s="435"/>
      <c r="D41" s="435"/>
      <c r="E41" s="435"/>
      <c r="F41" s="435"/>
      <c r="G41" s="435"/>
      <c r="H41" s="435"/>
      <c r="I41" s="435"/>
      <c r="J41" s="435"/>
    </row>
    <row r="42" spans="1:10" x14ac:dyDescent="0.25">
      <c r="A42" s="435"/>
      <c r="B42" s="435"/>
      <c r="C42" s="435"/>
      <c r="D42" s="435"/>
      <c r="E42" s="435"/>
      <c r="F42" s="435"/>
      <c r="G42" s="435"/>
      <c r="H42" s="435"/>
      <c r="I42" s="435"/>
      <c r="J42" s="435"/>
    </row>
    <row r="43" spans="1:10" ht="13.5" customHeight="1" x14ac:dyDescent="0.25">
      <c r="A43" s="435"/>
      <c r="B43" s="435"/>
      <c r="C43" s="435"/>
      <c r="D43" s="435"/>
      <c r="E43" s="435"/>
      <c r="F43" s="435"/>
      <c r="G43" s="435"/>
      <c r="H43" s="435"/>
      <c r="I43" s="435"/>
      <c r="J43" s="435"/>
    </row>
    <row r="44" spans="1:10" ht="15" hidden="1" customHeight="1" x14ac:dyDescent="0.25">
      <c r="A44" s="435"/>
      <c r="B44" s="435"/>
      <c r="C44" s="435"/>
      <c r="D44" s="435"/>
      <c r="E44" s="435"/>
      <c r="F44" s="435"/>
      <c r="G44" s="435"/>
      <c r="H44" s="435"/>
      <c r="I44" s="435"/>
      <c r="J44" s="435"/>
    </row>
  </sheetData>
  <mergeCells count="5">
    <mergeCell ref="E4:G4"/>
    <mergeCell ref="A37:J37"/>
    <mergeCell ref="A39:J39"/>
    <mergeCell ref="A33:J33"/>
    <mergeCell ref="A41:J44"/>
  </mergeCells>
  <phoneticPr fontId="7" type="noConversion"/>
  <printOptions headings="1"/>
  <pageMargins left="0.5" right="0.5" top="1" bottom="1" header="0.5" footer="0.5"/>
  <pageSetup scale="97" orientation="portrait" r:id="rId1"/>
  <headerFooter alignWithMargins="0">
    <oddFooter>&amp;L&amp;F&amp;C&amp;A&amp;RUpdated: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1"/>
  <sheetViews>
    <sheetView workbookViewId="0">
      <pane ySplit="3" topLeftCell="A4" activePane="bottomLeft" state="frozen"/>
      <selection pane="bottomLeft" activeCell="C24" sqref="C24:C26"/>
    </sheetView>
  </sheetViews>
  <sheetFormatPr defaultColWidth="9.140625" defaultRowHeight="15" x14ac:dyDescent="0.25"/>
  <cols>
    <col min="1" max="1" width="28" style="48" customWidth="1"/>
    <col min="2" max="2" width="3.7109375" style="48" customWidth="1"/>
    <col min="3" max="3" width="16" style="48" customWidth="1"/>
    <col min="4" max="4" width="9.5703125" style="48" customWidth="1"/>
    <col min="5" max="5" width="44.7109375" style="48" customWidth="1"/>
    <col min="6" max="16384" width="9.140625" style="48"/>
  </cols>
  <sheetData>
    <row r="1" spans="1:6" ht="18.75" x14ac:dyDescent="0.3">
      <c r="A1" s="178" t="str">
        <f>Entity</f>
        <v>Name of Tribe</v>
      </c>
      <c r="B1" s="95"/>
      <c r="E1" s="189" t="s">
        <v>259</v>
      </c>
    </row>
    <row r="2" spans="1:6" ht="18.75" x14ac:dyDescent="0.3">
      <c r="A2" s="178" t="s">
        <v>374</v>
      </c>
      <c r="B2" s="95"/>
    </row>
    <row r="3" spans="1:6" x14ac:dyDescent="0.25">
      <c r="A3" s="267" t="s">
        <v>339</v>
      </c>
      <c r="B3" s="95"/>
    </row>
    <row r="4" spans="1:6" x14ac:dyDescent="0.25">
      <c r="A4" s="94"/>
      <c r="B4" s="95"/>
    </row>
    <row r="5" spans="1:6" ht="18.75" x14ac:dyDescent="0.3">
      <c r="A5" s="212" t="s">
        <v>286</v>
      </c>
      <c r="B5" s="178"/>
      <c r="C5" s="178"/>
      <c r="D5" s="178"/>
      <c r="E5" s="212" t="str">
        <f>'start here-do not delete'!G30</f>
        <v>FY 2022</v>
      </c>
      <c r="F5" s="80"/>
    </row>
    <row r="6" spans="1:6" s="51" customFormat="1" ht="15.75" x14ac:dyDescent="0.25">
      <c r="A6" s="190"/>
      <c r="B6" s="190"/>
      <c r="C6" s="190"/>
      <c r="D6" s="190"/>
      <c r="E6" s="190"/>
      <c r="F6" s="190"/>
    </row>
    <row r="7" spans="1:6" s="51" customFormat="1" ht="16.5" thickBot="1" x14ac:dyDescent="0.3">
      <c r="A7" s="191" t="s">
        <v>235</v>
      </c>
      <c r="B7" s="192"/>
      <c r="C7" s="191" t="s">
        <v>236</v>
      </c>
      <c r="D7" s="191"/>
      <c r="E7" s="191" t="s">
        <v>237</v>
      </c>
      <c r="F7" s="190"/>
    </row>
    <row r="8" spans="1:6" ht="15.75" x14ac:dyDescent="0.25">
      <c r="A8" s="80"/>
      <c r="B8" s="80"/>
      <c r="C8" s="80"/>
      <c r="D8" s="80"/>
      <c r="E8" s="80"/>
      <c r="F8" s="80"/>
    </row>
    <row r="9" spans="1:6" ht="15.75" x14ac:dyDescent="0.25">
      <c r="A9" s="80" t="s">
        <v>238</v>
      </c>
      <c r="B9" s="193"/>
      <c r="C9" s="401">
        <v>2345</v>
      </c>
      <c r="D9" s="80"/>
      <c r="E9" s="80" t="s">
        <v>329</v>
      </c>
      <c r="F9" s="80"/>
    </row>
    <row r="10" spans="1:6" ht="15.75" x14ac:dyDescent="0.25">
      <c r="A10" s="80"/>
      <c r="B10" s="80"/>
      <c r="C10" s="402"/>
      <c r="D10" s="80"/>
      <c r="E10" s="80"/>
      <c r="F10" s="80"/>
    </row>
    <row r="11" spans="1:6" ht="15.75" x14ac:dyDescent="0.25">
      <c r="A11" s="80" t="s">
        <v>330</v>
      </c>
      <c r="B11" s="80"/>
      <c r="C11" s="402">
        <v>8500</v>
      </c>
      <c r="D11" s="80"/>
      <c r="E11" s="80" t="s">
        <v>239</v>
      </c>
      <c r="F11" s="80"/>
    </row>
    <row r="12" spans="1:6" ht="15.75" x14ac:dyDescent="0.25">
      <c r="A12" s="80"/>
      <c r="B12" s="80"/>
      <c r="C12" s="80"/>
      <c r="D12" s="80"/>
      <c r="E12" s="80"/>
      <c r="F12" s="80"/>
    </row>
    <row r="13" spans="1:6" ht="15.75" x14ac:dyDescent="0.25">
      <c r="A13" s="80"/>
      <c r="B13" s="80"/>
      <c r="C13" s="80"/>
      <c r="D13" s="80"/>
      <c r="E13" s="80"/>
      <c r="F13" s="80"/>
    </row>
    <row r="14" spans="1:6" ht="15.75" x14ac:dyDescent="0.25">
      <c r="A14" s="80"/>
      <c r="B14" s="80"/>
      <c r="C14" s="81"/>
      <c r="D14" s="81"/>
      <c r="E14" s="81"/>
      <c r="F14" s="80"/>
    </row>
    <row r="15" spans="1:6" ht="15.75" x14ac:dyDescent="0.25">
      <c r="A15" s="80"/>
      <c r="B15" s="80"/>
      <c r="C15" s="81"/>
      <c r="D15" s="81"/>
      <c r="E15" s="81"/>
      <c r="F15" s="80"/>
    </row>
    <row r="16" spans="1:6" ht="15.75" x14ac:dyDescent="0.25">
      <c r="A16" s="80"/>
      <c r="B16" s="80"/>
      <c r="C16" s="81"/>
      <c r="D16" s="80"/>
      <c r="E16" s="80"/>
      <c r="F16" s="80"/>
    </row>
    <row r="17" spans="1:6" ht="16.5" thickBot="1" x14ac:dyDescent="0.3">
      <c r="A17" s="80" t="s">
        <v>6</v>
      </c>
      <c r="B17" s="194"/>
      <c r="C17" s="195">
        <f>SUM(C9:C16)</f>
        <v>10845</v>
      </c>
      <c r="D17" s="80"/>
      <c r="E17" s="80" t="s">
        <v>240</v>
      </c>
      <c r="F17" s="80"/>
    </row>
    <row r="18" spans="1:6" ht="16.5" thickTop="1" x14ac:dyDescent="0.25">
      <c r="A18" s="80"/>
      <c r="B18" s="80"/>
      <c r="C18" s="80"/>
      <c r="D18" s="80"/>
      <c r="E18" s="80"/>
      <c r="F18" s="80"/>
    </row>
    <row r="19" spans="1:6" ht="15.75" x14ac:dyDescent="0.25">
      <c r="A19" s="80"/>
      <c r="B19" s="80"/>
      <c r="C19" s="80"/>
      <c r="D19" s="80"/>
      <c r="E19" s="80"/>
      <c r="F19" s="80"/>
    </row>
    <row r="20" spans="1:6" ht="18.75" x14ac:dyDescent="0.3">
      <c r="A20" s="212" t="s">
        <v>286</v>
      </c>
      <c r="B20" s="178"/>
      <c r="C20" s="178"/>
      <c r="D20" s="178"/>
      <c r="E20" s="212" t="str">
        <f>'start here-do not delete'!G31</f>
        <v>FY 2025</v>
      </c>
      <c r="F20" s="80"/>
    </row>
    <row r="21" spans="1:6" ht="15.75" x14ac:dyDescent="0.25">
      <c r="A21" s="190"/>
      <c r="B21" s="80"/>
      <c r="C21" s="80"/>
      <c r="D21" s="80"/>
      <c r="E21" s="80"/>
      <c r="F21" s="80"/>
    </row>
    <row r="22" spans="1:6" ht="16.5" thickBot="1" x14ac:dyDescent="0.3">
      <c r="A22" s="191" t="s">
        <v>235</v>
      </c>
      <c r="B22" s="196"/>
      <c r="C22" s="191" t="s">
        <v>236</v>
      </c>
      <c r="D22" s="191"/>
      <c r="E22" s="191" t="s">
        <v>237</v>
      </c>
      <c r="F22" s="80"/>
    </row>
    <row r="23" spans="1:6" ht="15.75" x14ac:dyDescent="0.25">
      <c r="A23" s="80"/>
      <c r="B23" s="80"/>
      <c r="C23" s="80"/>
      <c r="D23" s="80"/>
      <c r="E23" s="80"/>
      <c r="F23" s="80"/>
    </row>
    <row r="24" spans="1:6" ht="15.75" x14ac:dyDescent="0.25">
      <c r="A24" s="80" t="s">
        <v>238</v>
      </c>
      <c r="B24" s="80"/>
      <c r="C24" s="401">
        <v>2500</v>
      </c>
      <c r="D24" s="80"/>
      <c r="E24" s="80" t="s">
        <v>331</v>
      </c>
      <c r="F24" s="80"/>
    </row>
    <row r="25" spans="1:6" ht="15.75" x14ac:dyDescent="0.25">
      <c r="A25" s="80"/>
      <c r="B25" s="80"/>
      <c r="C25" s="402"/>
      <c r="D25" s="80"/>
      <c r="E25" s="80"/>
      <c r="F25" s="80"/>
    </row>
    <row r="26" spans="1:6" ht="15.75" x14ac:dyDescent="0.25">
      <c r="A26" s="80" t="s">
        <v>330</v>
      </c>
      <c r="B26" s="80"/>
      <c r="C26" s="402">
        <v>10000</v>
      </c>
      <c r="D26" s="80"/>
      <c r="E26" s="80" t="s">
        <v>239</v>
      </c>
      <c r="F26" s="80"/>
    </row>
    <row r="27" spans="1:6" ht="15.75" x14ac:dyDescent="0.25">
      <c r="A27" s="80"/>
      <c r="B27" s="80"/>
      <c r="C27" s="80"/>
      <c r="D27" s="80"/>
      <c r="E27" s="80"/>
      <c r="F27" s="80"/>
    </row>
    <row r="28" spans="1:6" ht="15.75" x14ac:dyDescent="0.25">
      <c r="A28" s="80"/>
      <c r="B28" s="80"/>
      <c r="C28" s="80"/>
      <c r="D28" s="80"/>
      <c r="E28" s="80"/>
      <c r="F28" s="80"/>
    </row>
    <row r="29" spans="1:6" ht="15.75" x14ac:dyDescent="0.25">
      <c r="A29" s="80"/>
      <c r="B29" s="80"/>
      <c r="C29" s="80"/>
      <c r="D29" s="80"/>
      <c r="E29" s="80"/>
      <c r="F29" s="80"/>
    </row>
    <row r="30" spans="1:6" ht="15.75" x14ac:dyDescent="0.25">
      <c r="A30" s="80"/>
      <c r="B30" s="80"/>
      <c r="C30" s="80"/>
      <c r="D30" s="80"/>
      <c r="E30" s="80"/>
      <c r="F30" s="80"/>
    </row>
    <row r="31" spans="1:6" ht="15.75" x14ac:dyDescent="0.25">
      <c r="A31" s="80"/>
      <c r="B31" s="80"/>
      <c r="C31" s="80"/>
      <c r="D31" s="80"/>
      <c r="E31" s="80"/>
      <c r="F31" s="80"/>
    </row>
    <row r="32" spans="1:6" ht="16.5" thickBot="1" x14ac:dyDescent="0.3">
      <c r="A32" s="80" t="s">
        <v>6</v>
      </c>
      <c r="B32" s="80"/>
      <c r="C32" s="195">
        <f>SUM(C24:C31)</f>
        <v>12500</v>
      </c>
      <c r="D32" s="80"/>
      <c r="E32" s="80" t="s">
        <v>241</v>
      </c>
      <c r="F32" s="80"/>
    </row>
    <row r="33" spans="1:6" ht="16.5" thickTop="1" x14ac:dyDescent="0.25">
      <c r="A33" s="80"/>
      <c r="B33" s="80"/>
      <c r="C33" s="80"/>
      <c r="D33" s="80"/>
      <c r="E33" s="80"/>
      <c r="F33" s="80"/>
    </row>
    <row r="34" spans="1:6" ht="15.75" x14ac:dyDescent="0.25">
      <c r="A34" s="80"/>
      <c r="B34" s="80"/>
      <c r="C34" s="80"/>
      <c r="D34" s="80"/>
      <c r="E34" s="80"/>
      <c r="F34" s="80"/>
    </row>
    <row r="35" spans="1:6" ht="15.75" x14ac:dyDescent="0.25">
      <c r="A35" s="80"/>
      <c r="B35" s="80"/>
      <c r="C35" s="80"/>
      <c r="D35" s="80"/>
      <c r="E35" s="80"/>
      <c r="F35" s="80"/>
    </row>
    <row r="36" spans="1:6" ht="15.75" x14ac:dyDescent="0.25">
      <c r="A36" s="80"/>
      <c r="B36" s="80"/>
      <c r="C36" s="80"/>
      <c r="D36" s="80"/>
      <c r="E36" s="80"/>
      <c r="F36" s="80"/>
    </row>
    <row r="37" spans="1:6" ht="15.75" x14ac:dyDescent="0.25">
      <c r="A37" s="80"/>
      <c r="B37" s="80"/>
      <c r="C37" s="80"/>
      <c r="D37" s="80"/>
      <c r="E37" s="80"/>
      <c r="F37" s="80"/>
    </row>
    <row r="38" spans="1:6" ht="15.75" x14ac:dyDescent="0.25">
      <c r="A38" s="80"/>
      <c r="B38" s="80"/>
      <c r="C38" s="80"/>
      <c r="D38" s="80"/>
      <c r="E38" s="80"/>
      <c r="F38" s="80"/>
    </row>
    <row r="39" spans="1:6" ht="15.75" x14ac:dyDescent="0.25">
      <c r="A39" s="80"/>
      <c r="B39" s="80"/>
      <c r="C39" s="80"/>
      <c r="D39" s="80"/>
      <c r="E39" s="80"/>
      <c r="F39" s="80"/>
    </row>
    <row r="40" spans="1:6" ht="15.75" x14ac:dyDescent="0.25">
      <c r="A40" s="80"/>
      <c r="B40" s="80"/>
      <c r="C40" s="80"/>
      <c r="D40" s="80"/>
      <c r="E40" s="80"/>
      <c r="F40" s="80"/>
    </row>
    <row r="41" spans="1:6" ht="15.75" x14ac:dyDescent="0.25">
      <c r="A41" s="80"/>
      <c r="B41" s="80"/>
      <c r="C41" s="80"/>
      <c r="D41" s="80"/>
      <c r="E41" s="80"/>
      <c r="F41" s="80"/>
    </row>
  </sheetData>
  <phoneticPr fontId="0" type="noConversion"/>
  <printOptions headings="1"/>
  <pageMargins left="0.45" right="0.45" top="1" bottom="0.75" header="0.3" footer="0.3"/>
  <pageSetup scale="86" orientation="portrait" r:id="rId1"/>
  <headerFooter>
    <oddFooter>&amp;L&amp;F&amp;C&amp;A&amp;RUpdated: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
  <sheetViews>
    <sheetView workbookViewId="0">
      <pane ySplit="3" topLeftCell="A4" activePane="bottomLeft" state="frozen"/>
      <selection pane="bottomLeft" activeCell="A2" sqref="A2"/>
    </sheetView>
  </sheetViews>
  <sheetFormatPr defaultRowHeight="15" x14ac:dyDescent="0.25"/>
  <sheetData>
    <row r="1" spans="1:9" x14ac:dyDescent="0.25">
      <c r="A1" t="str">
        <f>Entity</f>
        <v>Name of Tribe</v>
      </c>
      <c r="I1" s="266" t="s">
        <v>317</v>
      </c>
    </row>
    <row r="2" spans="1:9" x14ac:dyDescent="0.25">
      <c r="A2" t="str">
        <f>'start here-do not delete'!G30</f>
        <v>FY 2022</v>
      </c>
      <c r="B2" s="266" t="s">
        <v>316</v>
      </c>
    </row>
    <row r="3" spans="1:9" x14ac:dyDescent="0.25">
      <c r="A3" s="267" t="s">
        <v>325</v>
      </c>
    </row>
  </sheetData>
  <pageMargins left="0.45" right="0.45" top="1" bottom="0.75" header="0.3" footer="0.3"/>
  <pageSetup orientation="portrait" horizontalDpi="0" verticalDpi="0" r:id="rId1"/>
  <headerFooter>
    <oddFooter>&amp;L&amp;F&amp;C&amp;A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
  <sheetViews>
    <sheetView workbookViewId="0">
      <pane ySplit="3" topLeftCell="A4" activePane="bottomLeft" state="frozen"/>
      <selection pane="bottomLeft" activeCell="A2" sqref="A2"/>
    </sheetView>
  </sheetViews>
  <sheetFormatPr defaultRowHeight="15" x14ac:dyDescent="0.25"/>
  <sheetData>
    <row r="1" spans="1:9" x14ac:dyDescent="0.25">
      <c r="A1" t="str">
        <f>Entity</f>
        <v>Name of Tribe</v>
      </c>
      <c r="I1" s="266" t="s">
        <v>326</v>
      </c>
    </row>
    <row r="2" spans="1:9" x14ac:dyDescent="0.25">
      <c r="A2" t="str">
        <f>'start here-do not delete'!G30</f>
        <v>FY 2022</v>
      </c>
      <c r="B2" s="266" t="s">
        <v>327</v>
      </c>
    </row>
    <row r="3" spans="1:9" x14ac:dyDescent="0.25">
      <c r="A3" s="267" t="s">
        <v>328</v>
      </c>
    </row>
  </sheetData>
  <pageMargins left="0.45" right="0.45" top="1" bottom="0.75" header="0.3" footer="0.3"/>
  <pageSetup orientation="portrait" horizontalDpi="0" verticalDpi="0" r:id="rId1"/>
  <headerFooter>
    <oddFooter>&amp;L&amp;F&amp;C&amp;A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31"/>
  <sheetViews>
    <sheetView zoomScaleNormal="100" workbookViewId="0">
      <pane ySplit="3" topLeftCell="A4" activePane="bottomLeft" state="frozen"/>
      <selection pane="bottomLeft" activeCell="G24" sqref="G24"/>
    </sheetView>
  </sheetViews>
  <sheetFormatPr defaultColWidth="9.140625" defaultRowHeight="12.75" x14ac:dyDescent="0.2"/>
  <cols>
    <col min="1" max="1" width="14.28515625" style="16" customWidth="1"/>
    <col min="2" max="2" width="5.28515625" style="16" customWidth="1"/>
    <col min="3" max="3" width="13.5703125" style="16" customWidth="1"/>
    <col min="4" max="4" width="2.7109375" style="16" customWidth="1"/>
    <col min="5" max="5" width="13.140625" style="16" customWidth="1"/>
    <col min="6" max="6" width="2.85546875" style="16" customWidth="1"/>
    <col min="7" max="7" width="12.5703125" style="16" customWidth="1"/>
    <col min="8" max="8" width="1.85546875" style="16" customWidth="1"/>
    <col min="9" max="9" width="13.5703125" style="16" customWidth="1"/>
    <col min="10" max="10" width="2.140625" style="16" customWidth="1"/>
    <col min="11" max="11" width="10.7109375" style="16" customWidth="1"/>
    <col min="12" max="12" width="1.7109375" style="16" customWidth="1"/>
    <col min="13" max="13" width="10.7109375" style="16" customWidth="1"/>
    <col min="14" max="14" width="1.28515625" style="16" customWidth="1"/>
    <col min="15" max="15" width="10.7109375" style="16" customWidth="1"/>
    <col min="16" max="16" width="1.28515625" style="18" customWidth="1"/>
    <col min="17" max="17" width="12.42578125" style="16" customWidth="1"/>
    <col min="18" max="18" width="2.85546875" style="16" customWidth="1"/>
    <col min="19" max="16384" width="9.140625" style="16"/>
  </cols>
  <sheetData>
    <row r="1" spans="1:22" ht="18.75" x14ac:dyDescent="0.3">
      <c r="A1" s="437" t="str">
        <f>Entity</f>
        <v>Name of Tribe</v>
      </c>
      <c r="B1" s="437"/>
      <c r="C1" s="437"/>
      <c r="D1" s="437"/>
      <c r="E1" s="437"/>
      <c r="F1" s="154"/>
      <c r="G1" s="154"/>
      <c r="H1" s="154"/>
      <c r="I1" s="154"/>
      <c r="J1" s="154"/>
      <c r="K1" s="154"/>
      <c r="L1" s="154"/>
      <c r="M1" s="154"/>
      <c r="N1" s="154"/>
      <c r="O1" s="155" t="s">
        <v>341</v>
      </c>
      <c r="P1" s="79"/>
    </row>
    <row r="2" spans="1:22" s="157" customFormat="1" ht="18.75" customHeight="1" x14ac:dyDescent="0.3">
      <c r="A2" s="281" t="str">
        <f>'start here-do not delete'!G30</f>
        <v>FY 2022</v>
      </c>
      <c r="B2" s="437" t="s">
        <v>159</v>
      </c>
      <c r="C2" s="437"/>
      <c r="D2" s="437"/>
      <c r="E2" s="437"/>
      <c r="F2" s="156"/>
      <c r="G2" s="156"/>
      <c r="H2" s="156"/>
      <c r="I2" s="156"/>
      <c r="J2" s="156"/>
      <c r="K2" s="156"/>
      <c r="L2" s="156"/>
      <c r="M2" s="156" t="s">
        <v>176</v>
      </c>
      <c r="N2" s="156"/>
      <c r="O2" s="156"/>
      <c r="P2" s="19"/>
      <c r="R2" s="93"/>
      <c r="S2" s="158"/>
    </row>
    <row r="3" spans="1:22" s="157" customFormat="1" ht="18.75" customHeight="1" x14ac:dyDescent="0.3">
      <c r="A3" s="290" t="s">
        <v>345</v>
      </c>
      <c r="B3" s="125"/>
      <c r="C3" s="154"/>
      <c r="D3" s="154"/>
      <c r="E3" s="111"/>
      <c r="F3" s="156"/>
      <c r="G3" s="156"/>
      <c r="H3" s="156"/>
      <c r="I3" s="156"/>
      <c r="J3" s="156"/>
      <c r="K3" s="156"/>
      <c r="L3" s="156"/>
      <c r="M3" s="156"/>
      <c r="N3" s="156"/>
      <c r="O3" s="156"/>
      <c r="P3" s="19"/>
      <c r="R3" s="93"/>
      <c r="S3" s="158"/>
    </row>
    <row r="4" spans="1:22" s="157" customFormat="1" ht="15" x14ac:dyDescent="0.25">
      <c r="B4" s="159"/>
      <c r="C4" s="160"/>
      <c r="D4" s="160"/>
      <c r="E4" s="160"/>
      <c r="F4" s="160"/>
      <c r="G4" s="160"/>
      <c r="H4" s="160"/>
      <c r="I4" s="160"/>
      <c r="J4" s="160"/>
      <c r="K4" s="160"/>
      <c r="L4" s="160"/>
      <c r="M4" s="160"/>
      <c r="N4" s="160"/>
      <c r="O4" s="160"/>
      <c r="P4" s="24"/>
      <c r="Q4" s="160"/>
      <c r="R4" s="93"/>
      <c r="S4" s="158"/>
    </row>
    <row r="5" spans="1:22" s="157" customFormat="1" ht="15" x14ac:dyDescent="0.25">
      <c r="B5" s="159"/>
      <c r="C5" s="160"/>
      <c r="D5" s="160"/>
      <c r="E5" s="160"/>
      <c r="F5" s="160"/>
      <c r="G5" s="160"/>
      <c r="H5" s="160"/>
      <c r="J5" s="160"/>
      <c r="L5" s="160"/>
      <c r="M5" s="160"/>
      <c r="N5" s="160"/>
      <c r="O5" s="160"/>
      <c r="P5" s="24"/>
      <c r="Q5" s="160"/>
      <c r="R5" s="93"/>
      <c r="S5" s="158"/>
    </row>
    <row r="6" spans="1:22" s="157" customFormat="1" ht="14.25" x14ac:dyDescent="0.2">
      <c r="A6" s="19"/>
      <c r="B6" s="156"/>
      <c r="C6" s="114" t="str">
        <f>+A2</f>
        <v>FY 2022</v>
      </c>
      <c r="D6" s="156"/>
      <c r="E6" s="156"/>
      <c r="F6" s="208"/>
      <c r="G6" s="114" t="str">
        <f>+A2</f>
        <v>FY 2022</v>
      </c>
      <c r="H6" s="156"/>
      <c r="I6" s="114" t="str">
        <f>A2</f>
        <v>FY 2022</v>
      </c>
      <c r="J6" s="208"/>
      <c r="K6" s="156" t="s">
        <v>0</v>
      </c>
      <c r="L6" s="156"/>
      <c r="P6" s="158"/>
      <c r="R6" s="283"/>
      <c r="S6" s="158"/>
    </row>
    <row r="7" spans="1:22" s="157" customFormat="1" ht="14.25" x14ac:dyDescent="0.2">
      <c r="A7" s="156"/>
      <c r="B7" s="156"/>
      <c r="C7" s="156" t="s">
        <v>1</v>
      </c>
      <c r="D7" s="156"/>
      <c r="E7" s="156" t="s">
        <v>2</v>
      </c>
      <c r="F7" s="208"/>
      <c r="G7" s="156" t="s">
        <v>0</v>
      </c>
      <c r="H7" s="156"/>
      <c r="I7" s="156" t="s">
        <v>472</v>
      </c>
      <c r="J7" s="208"/>
      <c r="K7" s="156" t="s">
        <v>28</v>
      </c>
      <c r="L7" s="156"/>
      <c r="M7" s="156" t="s">
        <v>177</v>
      </c>
      <c r="N7" s="156"/>
      <c r="O7" s="156" t="s">
        <v>178</v>
      </c>
      <c r="P7" s="19"/>
      <c r="Q7" s="156"/>
      <c r="R7" s="283"/>
      <c r="S7" s="158"/>
    </row>
    <row r="8" spans="1:22" s="157" customFormat="1" ht="15" thickBot="1" x14ac:dyDescent="0.25">
      <c r="A8" s="209" t="s">
        <v>4</v>
      </c>
      <c r="B8" s="209"/>
      <c r="C8" s="35" t="s">
        <v>5</v>
      </c>
      <c r="D8" s="35"/>
      <c r="E8" s="35" t="s">
        <v>6</v>
      </c>
      <c r="F8" s="210"/>
      <c r="G8" s="35" t="s">
        <v>7</v>
      </c>
      <c r="H8" s="35"/>
      <c r="I8" s="211">
        <v>0.15</v>
      </c>
      <c r="J8" s="161" t="s">
        <v>12</v>
      </c>
      <c r="K8" s="35" t="s">
        <v>139</v>
      </c>
      <c r="L8" s="35"/>
      <c r="M8" s="35" t="s">
        <v>179</v>
      </c>
      <c r="N8" s="35"/>
      <c r="O8" s="35" t="s">
        <v>0</v>
      </c>
      <c r="P8" s="35"/>
      <c r="Q8" s="35" t="s">
        <v>8</v>
      </c>
      <c r="R8" s="283"/>
      <c r="S8" s="158"/>
    </row>
    <row r="9" spans="1:22" ht="15" x14ac:dyDescent="0.25">
      <c r="F9" s="17"/>
      <c r="G9" s="16" t="s">
        <v>176</v>
      </c>
      <c r="I9" s="16" t="s">
        <v>176</v>
      </c>
      <c r="J9" s="17"/>
      <c r="K9" s="16" t="s">
        <v>176</v>
      </c>
      <c r="O9" s="12" t="s">
        <v>176</v>
      </c>
      <c r="P9" s="6"/>
      <c r="R9" s="93"/>
      <c r="S9" s="18"/>
    </row>
    <row r="10" spans="1:22" ht="15" x14ac:dyDescent="0.25">
      <c r="A10" s="16" t="s">
        <v>9</v>
      </c>
      <c r="C10" s="25">
        <f>'Exh C actual base'!AE21</f>
        <v>1165564</v>
      </c>
      <c r="D10" s="25"/>
      <c r="E10" s="162">
        <f>ROUND((C10/$C$13),4)</f>
        <v>0.2326</v>
      </c>
      <c r="F10" s="116"/>
      <c r="G10" s="25">
        <f>ROUND($G$13*E10,0)</f>
        <v>162450</v>
      </c>
      <c r="H10" s="25"/>
      <c r="I10" s="25">
        <f t="shared" ref="I10:I11" si="0">ROUND(C10*$I$8,0)</f>
        <v>174835</v>
      </c>
      <c r="J10" s="116"/>
      <c r="K10" s="25">
        <f>'Exh C-1 IndirectCostCollection'!L8</f>
        <v>134550</v>
      </c>
      <c r="M10" s="25">
        <f>IF(K10&lt;G10,IF(I10&gt;=G10,IF(I10&gt;K10,G10-K10,0),IF(I10&gt;K10,I10-K10,0)),0)</f>
        <v>27900</v>
      </c>
      <c r="N10" s="25"/>
      <c r="O10" s="25">
        <f>IF(K10&gt;G10,IF(I10&lt;=G10,IF(I10&lt;K10,K10-G10,0),IF(I10&lt;K10,K10-I10,0)),0)</f>
        <v>0</v>
      </c>
      <c r="P10" s="20"/>
      <c r="Q10" s="363">
        <f>IF(K10&gt;=G10,G10-K10,IF(I10&gt;=K10,IF(I10&lt;=G10,G10-I10,0),IF(I10&lt;=G10,G10-K10,0)))+O10</f>
        <v>0</v>
      </c>
      <c r="R10" s="93"/>
      <c r="S10" s="18"/>
      <c r="T10" s="25" t="s">
        <v>176</v>
      </c>
      <c r="U10" s="25" t="s">
        <v>176</v>
      </c>
      <c r="V10" s="25" t="s">
        <v>176</v>
      </c>
    </row>
    <row r="11" spans="1:22" ht="15" x14ac:dyDescent="0.25">
      <c r="A11" s="16" t="s">
        <v>10</v>
      </c>
      <c r="C11" s="12">
        <f>'Exh C actual base'!AE31</f>
        <v>3845567</v>
      </c>
      <c r="E11" s="162">
        <f>ROUND((C11/$C$13),4)</f>
        <v>0.76739999999999997</v>
      </c>
      <c r="F11" s="17"/>
      <c r="G11" s="12">
        <f>ROUND($G$13*E11,0)</f>
        <v>535961</v>
      </c>
      <c r="I11" s="12">
        <f t="shared" si="0"/>
        <v>576835</v>
      </c>
      <c r="J11" s="17"/>
      <c r="K11" s="12">
        <f>'Exh C-1 IndirectCostCollection'!L10</f>
        <v>165649</v>
      </c>
      <c r="M11" s="12">
        <f t="shared" ref="M11" si="1">IF(K11&lt;G11,IF(I11&gt;=G11,IF(I11&gt;K11,G11-K11,0),IF(I11&gt;K11,I11-K11,0)),0)</f>
        <v>370312</v>
      </c>
      <c r="N11" s="12"/>
      <c r="O11" s="12">
        <f t="shared" ref="O11" si="2">IF(K11&gt;G11,IF(I11&lt;=G11,IF(I11&lt;K11,K11-G11,0),IF(I11&lt;K11,K11-I11,0)),0)</f>
        <v>0</v>
      </c>
      <c r="P11" s="6"/>
      <c r="Q11" s="362">
        <f t="shared" ref="Q11" si="3">IF(K11&gt;=G11,G11-K11,IF(I11&gt;=K11,IF(I11&lt;=G11,G11-I11,0),IF(I11&lt;=G11,G11-K11,0)))+O11</f>
        <v>0</v>
      </c>
      <c r="R11" s="93"/>
      <c r="S11" s="18"/>
    </row>
    <row r="12" spans="1:22" ht="15" x14ac:dyDescent="0.25">
      <c r="C12" s="165"/>
      <c r="E12" s="166"/>
      <c r="F12" s="17"/>
      <c r="G12" s="165"/>
      <c r="I12" s="165"/>
      <c r="J12" s="17"/>
      <c r="K12" s="165"/>
      <c r="M12" s="165"/>
      <c r="N12" s="165"/>
      <c r="O12" s="165"/>
      <c r="Q12" s="165"/>
      <c r="R12" s="93"/>
      <c r="S12" s="18"/>
    </row>
    <row r="13" spans="1:22" ht="15.75" thickBot="1" x14ac:dyDescent="0.3">
      <c r="A13" s="16" t="s">
        <v>24</v>
      </c>
      <c r="C13" s="15">
        <f>SUM(C10:C12)</f>
        <v>5011131</v>
      </c>
      <c r="E13" s="167">
        <f>ROUND(SUM(E10:E12),3)</f>
        <v>1</v>
      </c>
      <c r="F13" s="17"/>
      <c r="G13" s="15">
        <f>G24</f>
        <v>698411</v>
      </c>
      <c r="H13" s="17"/>
      <c r="I13" s="15">
        <f>SUM(I10:I12)</f>
        <v>751670</v>
      </c>
      <c r="J13" s="17"/>
      <c r="K13" s="15">
        <f>SUM(K10:K12)</f>
        <v>300199</v>
      </c>
      <c r="L13" s="17"/>
      <c r="M13" s="15">
        <f>SUM(M10:M12)</f>
        <v>398212</v>
      </c>
      <c r="N13" s="15"/>
      <c r="O13" s="15">
        <f>SUM(O10:O11)</f>
        <v>0</v>
      </c>
      <c r="P13" s="20"/>
      <c r="Q13" s="364">
        <f>SUM(Q10:Q12)</f>
        <v>0</v>
      </c>
      <c r="R13" s="93"/>
      <c r="S13" s="18"/>
    </row>
    <row r="14" spans="1:22" ht="15.75" thickTop="1" x14ac:dyDescent="0.25">
      <c r="C14" s="20"/>
      <c r="E14" s="177"/>
      <c r="F14" s="17"/>
      <c r="G14" s="20"/>
      <c r="H14" s="17"/>
      <c r="I14" s="20"/>
      <c r="J14" s="17"/>
      <c r="K14" s="169" t="s">
        <v>298</v>
      </c>
      <c r="L14" s="17"/>
      <c r="M14" s="20"/>
      <c r="N14" s="20"/>
      <c r="O14" s="20"/>
      <c r="P14" s="20"/>
      <c r="Q14" s="20"/>
      <c r="R14" s="93"/>
      <c r="S14" s="18"/>
    </row>
    <row r="15" spans="1:22" ht="15" x14ac:dyDescent="0.25">
      <c r="A15" s="168"/>
      <c r="B15" s="168"/>
      <c r="C15" s="169" t="s">
        <v>297</v>
      </c>
      <c r="D15" s="169"/>
      <c r="E15" s="170"/>
      <c r="F15" s="169"/>
      <c r="G15" s="170"/>
      <c r="H15" s="170"/>
      <c r="I15" s="170"/>
      <c r="J15" s="170"/>
      <c r="K15" s="358" t="s">
        <v>23</v>
      </c>
      <c r="L15" s="170"/>
      <c r="M15" s="251"/>
      <c r="N15" s="172"/>
      <c r="O15" s="171"/>
      <c r="P15" s="84"/>
      <c r="Q15" s="173" t="s">
        <v>245</v>
      </c>
      <c r="R15" s="93"/>
      <c r="S15" s="18"/>
    </row>
    <row r="16" spans="1:22" ht="15" x14ac:dyDescent="0.25">
      <c r="A16" s="168"/>
      <c r="B16" s="168"/>
      <c r="D16" s="169"/>
      <c r="E16" s="169"/>
      <c r="F16" s="169"/>
      <c r="G16" s="169"/>
      <c r="H16" s="170"/>
      <c r="I16" s="170"/>
      <c r="J16" s="170"/>
      <c r="L16" s="170"/>
      <c r="M16" s="170"/>
      <c r="N16" s="169"/>
      <c r="O16" s="169"/>
      <c r="P16" s="84"/>
      <c r="Q16" s="168"/>
      <c r="R16" s="93"/>
      <c r="S16" s="18"/>
    </row>
    <row r="17" spans="1:19" s="168" customFormat="1" ht="15" x14ac:dyDescent="0.25">
      <c r="B17" s="56" t="str">
        <f>A2</f>
        <v>FY 2022</v>
      </c>
      <c r="E17" s="174" t="s">
        <v>379</v>
      </c>
      <c r="F17" s="174"/>
      <c r="G17" s="359">
        <f>'Exh E-1 actual pool'!N68</f>
        <v>1887808</v>
      </c>
      <c r="I17" s="168" t="s">
        <v>295</v>
      </c>
      <c r="M17" s="169"/>
      <c r="N17" s="169"/>
      <c r="O17" s="169"/>
      <c r="P17" s="84"/>
      <c r="Q17" s="57"/>
      <c r="S17" s="286"/>
    </row>
    <row r="18" spans="1:19" s="168" customFormat="1" ht="15" x14ac:dyDescent="0.25">
      <c r="B18" s="56" t="str">
        <f>A2</f>
        <v>FY 2022</v>
      </c>
      <c r="E18" s="174" t="s">
        <v>355</v>
      </c>
      <c r="F18" s="174"/>
      <c r="G18" s="299">
        <f>'Exh C actual base'!AG190</f>
        <v>0.31269999999999998</v>
      </c>
      <c r="I18" s="168" t="s">
        <v>297</v>
      </c>
      <c r="M18" s="169"/>
      <c r="N18" s="169"/>
      <c r="O18" s="169"/>
      <c r="P18" s="84"/>
      <c r="Q18" s="57"/>
      <c r="S18" s="286"/>
    </row>
    <row r="19" spans="1:19" s="168" customFormat="1" ht="15" x14ac:dyDescent="0.25">
      <c r="E19" s="298" t="s">
        <v>377</v>
      </c>
      <c r="F19" s="174"/>
      <c r="G19" s="404">
        <f>ROUND(G17*G18,0)</f>
        <v>590318</v>
      </c>
      <c r="M19" s="169"/>
      <c r="N19" s="169"/>
      <c r="O19" s="169"/>
      <c r="P19" s="84"/>
      <c r="Q19" s="57"/>
      <c r="S19" s="286"/>
    </row>
    <row r="20" spans="1:19" s="168" customFormat="1" ht="15" x14ac:dyDescent="0.25">
      <c r="E20" s="298"/>
      <c r="F20" s="174"/>
      <c r="G20" s="405"/>
      <c r="M20" s="169"/>
      <c r="N20" s="169"/>
      <c r="O20" s="169"/>
      <c r="P20" s="84"/>
      <c r="Q20" s="57"/>
      <c r="S20" s="286"/>
    </row>
    <row r="21" spans="1:19" s="168" customFormat="1" ht="15" x14ac:dyDescent="0.25">
      <c r="B21" s="174" t="str">
        <f>'start here-do not delete'!G30</f>
        <v>FY 2022</v>
      </c>
      <c r="E21" s="174" t="s">
        <v>378</v>
      </c>
      <c r="F21" s="174"/>
      <c r="G21" s="406">
        <f>'Exh E-1 actual pool'!N81</f>
        <v>108093</v>
      </c>
      <c r="I21" s="168" t="s">
        <v>295</v>
      </c>
      <c r="M21" s="169"/>
      <c r="N21" s="169"/>
      <c r="O21" s="169"/>
      <c r="P21" s="84"/>
      <c r="Q21" s="57"/>
      <c r="S21" s="286"/>
    </row>
    <row r="22" spans="1:19" s="168" customFormat="1" ht="15" x14ac:dyDescent="0.25">
      <c r="B22" s="174" t="s">
        <v>449</v>
      </c>
      <c r="E22" s="174" t="s">
        <v>383</v>
      </c>
      <c r="F22" s="174"/>
      <c r="G22" s="361">
        <v>0</v>
      </c>
      <c r="H22" s="274" t="s">
        <v>12</v>
      </c>
      <c r="M22" s="169"/>
      <c r="N22" s="169"/>
      <c r="O22" s="169"/>
      <c r="P22" s="84"/>
      <c r="Q22" s="57"/>
      <c r="S22" s="286"/>
    </row>
    <row r="23" spans="1:19" s="168" customFormat="1" ht="15" x14ac:dyDescent="0.25">
      <c r="F23" s="174"/>
      <c r="G23" s="115"/>
      <c r="M23" s="169"/>
      <c r="N23" s="169"/>
      <c r="O23" s="169"/>
      <c r="P23" s="84"/>
      <c r="Q23" s="57"/>
      <c r="S23" s="286"/>
    </row>
    <row r="24" spans="1:19" s="168" customFormat="1" ht="15.75" thickBot="1" x14ac:dyDescent="0.3">
      <c r="E24" s="168" t="s">
        <v>380</v>
      </c>
      <c r="F24" s="174"/>
      <c r="G24" s="360">
        <f>SUM(G19:G23)</f>
        <v>698411</v>
      </c>
      <c r="M24" s="169"/>
      <c r="N24" s="169"/>
      <c r="O24" s="169"/>
      <c r="P24" s="84"/>
      <c r="Q24" s="57"/>
      <c r="S24" s="286"/>
    </row>
    <row r="25" spans="1:19" ht="15.75" thickTop="1" x14ac:dyDescent="0.25">
      <c r="A25" s="168"/>
      <c r="B25" s="168"/>
      <c r="C25" s="168"/>
      <c r="D25" s="168"/>
      <c r="H25" s="168"/>
      <c r="I25" s="168"/>
      <c r="J25" s="174"/>
      <c r="K25" s="169"/>
      <c r="L25" s="168"/>
      <c r="M25" s="169"/>
      <c r="N25" s="169"/>
      <c r="O25" s="169"/>
      <c r="P25" s="84"/>
      <c r="Q25" s="57"/>
      <c r="R25" s="93"/>
      <c r="S25" s="18"/>
    </row>
    <row r="26" spans="1:19" s="93" customFormat="1" ht="15" x14ac:dyDescent="0.25">
      <c r="A26" s="357" t="s">
        <v>77</v>
      </c>
      <c r="B26" s="357"/>
      <c r="C26" s="168"/>
      <c r="D26" s="168"/>
      <c r="E26" s="168"/>
      <c r="F26" s="168"/>
      <c r="G26" s="168"/>
      <c r="H26" s="168"/>
      <c r="I26" s="168"/>
      <c r="J26" s="168"/>
      <c r="K26" s="168"/>
      <c r="L26" s="168"/>
      <c r="M26" s="168"/>
      <c r="N26" s="168"/>
      <c r="O26" s="168"/>
      <c r="P26" s="168"/>
      <c r="Q26" s="168"/>
    </row>
    <row r="27" spans="1:19" ht="15.75" x14ac:dyDescent="0.25">
      <c r="A27" s="436" t="s">
        <v>475</v>
      </c>
      <c r="B27" s="436"/>
      <c r="C27" s="436"/>
      <c r="D27" s="436"/>
      <c r="E27" s="436"/>
      <c r="F27" s="436"/>
      <c r="G27" s="436"/>
      <c r="H27" s="436"/>
      <c r="I27" s="436"/>
      <c r="J27" s="436"/>
      <c r="K27" s="436"/>
      <c r="L27" s="436"/>
      <c r="M27" s="436"/>
      <c r="N27" s="260"/>
      <c r="O27" s="260"/>
      <c r="P27" s="261"/>
      <c r="Q27" s="20"/>
      <c r="R27" s="18"/>
      <c r="S27" s="18"/>
    </row>
    <row r="28" spans="1:19" x14ac:dyDescent="0.2">
      <c r="F28" s="17"/>
      <c r="G28" s="260"/>
      <c r="J28" s="17"/>
      <c r="K28" s="260"/>
      <c r="M28" s="260"/>
      <c r="N28" s="260"/>
      <c r="O28" s="260"/>
      <c r="P28" s="261"/>
      <c r="Q28" s="20"/>
      <c r="R28" s="18"/>
      <c r="S28" s="18"/>
    </row>
    <row r="29" spans="1:19" ht="66" customHeight="1" x14ac:dyDescent="0.25">
      <c r="A29" s="421" t="s">
        <v>474</v>
      </c>
      <c r="B29" s="421"/>
      <c r="C29" s="421"/>
      <c r="D29" s="421"/>
      <c r="E29" s="421"/>
      <c r="F29" s="421"/>
      <c r="G29" s="421"/>
      <c r="H29" s="421"/>
      <c r="I29" s="421"/>
      <c r="J29" s="421"/>
      <c r="K29" s="421"/>
      <c r="L29" s="421"/>
      <c r="M29" s="421"/>
      <c r="N29" s="376"/>
      <c r="O29" s="376"/>
      <c r="P29" s="376"/>
      <c r="Q29" s="376"/>
      <c r="R29" s="18"/>
      <c r="S29" s="18"/>
    </row>
    <row r="30" spans="1:19" x14ac:dyDescent="0.2">
      <c r="B30" s="275"/>
      <c r="C30" s="275"/>
      <c r="D30" s="275"/>
      <c r="E30" s="275"/>
      <c r="F30" s="275"/>
      <c r="G30" s="275"/>
      <c r="H30" s="275"/>
      <c r="I30" s="275"/>
      <c r="J30" s="275"/>
      <c r="K30" s="275"/>
      <c r="L30" s="275"/>
      <c r="M30" s="275"/>
      <c r="N30" s="275"/>
      <c r="O30" s="275"/>
      <c r="P30" s="264"/>
    </row>
    <row r="31" spans="1:19" ht="12.75" customHeight="1" x14ac:dyDescent="0.2">
      <c r="C31" s="175"/>
      <c r="D31" s="175"/>
      <c r="E31" s="175"/>
      <c r="F31" s="175"/>
      <c r="G31" s="175"/>
      <c r="H31" s="175"/>
      <c r="I31" s="175"/>
      <c r="J31" s="175"/>
    </row>
  </sheetData>
  <mergeCells count="4">
    <mergeCell ref="A27:M27"/>
    <mergeCell ref="A29:M29"/>
    <mergeCell ref="B2:E2"/>
    <mergeCell ref="A1:E1"/>
  </mergeCells>
  <printOptions headings="1"/>
  <pageMargins left="0.45" right="0.45" top="1" bottom="0.75" header="0.3" footer="0.3"/>
  <pageSetup scale="74" orientation="portrait" horizontalDpi="0" verticalDpi="0" r:id="rId1"/>
  <headerFooter>
    <oddFooter>&amp;L&amp;F&amp;C&amp;A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46"/>
  <sheetViews>
    <sheetView zoomScaleNormal="100" workbookViewId="0">
      <pane ySplit="3" topLeftCell="A4" activePane="bottomLeft" state="frozen"/>
      <selection pane="bottomLeft" activeCell="K30" sqref="K30"/>
    </sheetView>
  </sheetViews>
  <sheetFormatPr defaultColWidth="9.140625" defaultRowHeight="15" x14ac:dyDescent="0.25"/>
  <cols>
    <col min="1" max="1" width="16.28515625" style="168" customWidth="1"/>
    <col min="2" max="2" width="1.7109375" style="168" customWidth="1"/>
    <col min="3" max="3" width="13.7109375" style="36" customWidth="1"/>
    <col min="4" max="4" width="1.7109375" style="168" customWidth="1"/>
    <col min="5" max="5" width="9.7109375" style="286" customWidth="1"/>
    <col min="6" max="6" width="1.7109375" style="168" customWidth="1"/>
    <col min="7" max="7" width="11.42578125" style="36" customWidth="1"/>
    <col min="8" max="8" width="1.7109375" style="168" customWidth="1"/>
    <col min="9" max="9" width="13.7109375" style="168" bestFit="1" customWidth="1"/>
    <col min="10" max="10" width="2.28515625" style="168" customWidth="1"/>
    <col min="11" max="11" width="14.7109375" style="168" customWidth="1"/>
    <col min="12" max="12" width="2.5703125" style="168" customWidth="1"/>
    <col min="13" max="13" width="13.7109375" style="168" bestFit="1" customWidth="1"/>
    <col min="14" max="14" width="2.85546875" style="168" customWidth="1"/>
    <col min="15" max="15" width="9.7109375" style="168" customWidth="1"/>
    <col min="16" max="250" width="9.140625" style="168"/>
    <col min="251" max="251" width="26.85546875" style="168" customWidth="1"/>
    <col min="252" max="252" width="1.7109375" style="168" customWidth="1"/>
    <col min="253" max="253" width="13.7109375" style="168" customWidth="1"/>
    <col min="254" max="254" width="1.7109375" style="168" customWidth="1"/>
    <col min="255" max="255" width="9.7109375" style="168" customWidth="1"/>
    <col min="256" max="256" width="1.7109375" style="168" customWidth="1"/>
    <col min="257" max="257" width="11.42578125" style="168" customWidth="1"/>
    <col min="258" max="258" width="1.7109375" style="168" customWidth="1"/>
    <col min="259" max="259" width="13.7109375" style="168" bestFit="1" customWidth="1"/>
    <col min="260" max="260" width="1.7109375" style="168" customWidth="1"/>
    <col min="261" max="261" width="18.28515625" style="168" bestFit="1" customWidth="1"/>
    <col min="262" max="262" width="1.7109375" style="168" customWidth="1"/>
    <col min="263" max="263" width="13.5703125" style="168" customWidth="1"/>
    <col min="264" max="264" width="1.7109375" style="168" customWidth="1"/>
    <col min="265" max="265" width="10.85546875" style="168" bestFit="1" customWidth="1"/>
    <col min="266" max="266" width="1.7109375" style="168" customWidth="1"/>
    <col min="267" max="267" width="9.7109375" style="168" customWidth="1"/>
    <col min="268" max="268" width="1.7109375" style="168" customWidth="1"/>
    <col min="269" max="269" width="13.7109375" style="168" bestFit="1" customWidth="1"/>
    <col min="270" max="270" width="2.85546875" style="168" customWidth="1"/>
    <col min="271" max="271" width="9.7109375" style="168" customWidth="1"/>
    <col min="272" max="506" width="9.140625" style="168"/>
    <col min="507" max="507" width="26.85546875" style="168" customWidth="1"/>
    <col min="508" max="508" width="1.7109375" style="168" customWidth="1"/>
    <col min="509" max="509" width="13.7109375" style="168" customWidth="1"/>
    <col min="510" max="510" width="1.7109375" style="168" customWidth="1"/>
    <col min="511" max="511" width="9.7109375" style="168" customWidth="1"/>
    <col min="512" max="512" width="1.7109375" style="168" customWidth="1"/>
    <col min="513" max="513" width="11.42578125" style="168" customWidth="1"/>
    <col min="514" max="514" width="1.7109375" style="168" customWidth="1"/>
    <col min="515" max="515" width="13.7109375" style="168" bestFit="1" customWidth="1"/>
    <col min="516" max="516" width="1.7109375" style="168" customWidth="1"/>
    <col min="517" max="517" width="18.28515625" style="168" bestFit="1" customWidth="1"/>
    <col min="518" max="518" width="1.7109375" style="168" customWidth="1"/>
    <col min="519" max="519" width="13.5703125" style="168" customWidth="1"/>
    <col min="520" max="520" width="1.7109375" style="168" customWidth="1"/>
    <col min="521" max="521" width="10.85546875" style="168" bestFit="1" customWidth="1"/>
    <col min="522" max="522" width="1.7109375" style="168" customWidth="1"/>
    <col min="523" max="523" width="9.7109375" style="168" customWidth="1"/>
    <col min="524" max="524" width="1.7109375" style="168" customWidth="1"/>
    <col min="525" max="525" width="13.7109375" style="168" bestFit="1" customWidth="1"/>
    <col min="526" max="526" width="2.85546875" style="168" customWidth="1"/>
    <col min="527" max="527" width="9.7109375" style="168" customWidth="1"/>
    <col min="528" max="762" width="9.140625" style="168"/>
    <col min="763" max="763" width="26.85546875" style="168" customWidth="1"/>
    <col min="764" max="764" width="1.7109375" style="168" customWidth="1"/>
    <col min="765" max="765" width="13.7109375" style="168" customWidth="1"/>
    <col min="766" max="766" width="1.7109375" style="168" customWidth="1"/>
    <col min="767" max="767" width="9.7109375" style="168" customWidth="1"/>
    <col min="768" max="768" width="1.7109375" style="168" customWidth="1"/>
    <col min="769" max="769" width="11.42578125" style="168" customWidth="1"/>
    <col min="770" max="770" width="1.7109375" style="168" customWidth="1"/>
    <col min="771" max="771" width="13.7109375" style="168" bestFit="1" customWidth="1"/>
    <col min="772" max="772" width="1.7109375" style="168" customWidth="1"/>
    <col min="773" max="773" width="18.28515625" style="168" bestFit="1" customWidth="1"/>
    <col min="774" max="774" width="1.7109375" style="168" customWidth="1"/>
    <col min="775" max="775" width="13.5703125" style="168" customWidth="1"/>
    <col min="776" max="776" width="1.7109375" style="168" customWidth="1"/>
    <col min="777" max="777" width="10.85546875" style="168" bestFit="1" customWidth="1"/>
    <col min="778" max="778" width="1.7109375" style="168" customWidth="1"/>
    <col min="779" max="779" width="9.7109375" style="168" customWidth="1"/>
    <col min="780" max="780" width="1.7109375" style="168" customWidth="1"/>
    <col min="781" max="781" width="13.7109375" style="168" bestFit="1" customWidth="1"/>
    <col min="782" max="782" width="2.85546875" style="168" customWidth="1"/>
    <col min="783" max="783" width="9.7109375" style="168" customWidth="1"/>
    <col min="784" max="1018" width="9.140625" style="168"/>
    <col min="1019" max="1019" width="26.85546875" style="168" customWidth="1"/>
    <col min="1020" max="1020" width="1.7109375" style="168" customWidth="1"/>
    <col min="1021" max="1021" width="13.7109375" style="168" customWidth="1"/>
    <col min="1022" max="1022" width="1.7109375" style="168" customWidth="1"/>
    <col min="1023" max="1023" width="9.7109375" style="168" customWidth="1"/>
    <col min="1024" max="1024" width="1.7109375" style="168" customWidth="1"/>
    <col min="1025" max="1025" width="11.42578125" style="168" customWidth="1"/>
    <col min="1026" max="1026" width="1.7109375" style="168" customWidth="1"/>
    <col min="1027" max="1027" width="13.7109375" style="168" bestFit="1" customWidth="1"/>
    <col min="1028" max="1028" width="1.7109375" style="168" customWidth="1"/>
    <col min="1029" max="1029" width="18.28515625" style="168" bestFit="1" customWidth="1"/>
    <col min="1030" max="1030" width="1.7109375" style="168" customWidth="1"/>
    <col min="1031" max="1031" width="13.5703125" style="168" customWidth="1"/>
    <col min="1032" max="1032" width="1.7109375" style="168" customWidth="1"/>
    <col min="1033" max="1033" width="10.85546875" style="168" bestFit="1" customWidth="1"/>
    <col min="1034" max="1034" width="1.7109375" style="168" customWidth="1"/>
    <col min="1035" max="1035" width="9.7109375" style="168" customWidth="1"/>
    <col min="1036" max="1036" width="1.7109375" style="168" customWidth="1"/>
    <col min="1037" max="1037" width="13.7109375" style="168" bestFit="1" customWidth="1"/>
    <col min="1038" max="1038" width="2.85546875" style="168" customWidth="1"/>
    <col min="1039" max="1039" width="9.7109375" style="168" customWidth="1"/>
    <col min="1040" max="1274" width="9.140625" style="168"/>
    <col min="1275" max="1275" width="26.85546875" style="168" customWidth="1"/>
    <col min="1276" max="1276" width="1.7109375" style="168" customWidth="1"/>
    <col min="1277" max="1277" width="13.7109375" style="168" customWidth="1"/>
    <col min="1278" max="1278" width="1.7109375" style="168" customWidth="1"/>
    <col min="1279" max="1279" width="9.7109375" style="168" customWidth="1"/>
    <col min="1280" max="1280" width="1.7109375" style="168" customWidth="1"/>
    <col min="1281" max="1281" width="11.42578125" style="168" customWidth="1"/>
    <col min="1282" max="1282" width="1.7109375" style="168" customWidth="1"/>
    <col min="1283" max="1283" width="13.7109375" style="168" bestFit="1" customWidth="1"/>
    <col min="1284" max="1284" width="1.7109375" style="168" customWidth="1"/>
    <col min="1285" max="1285" width="18.28515625" style="168" bestFit="1" customWidth="1"/>
    <col min="1286" max="1286" width="1.7109375" style="168" customWidth="1"/>
    <col min="1287" max="1287" width="13.5703125" style="168" customWidth="1"/>
    <col min="1288" max="1288" width="1.7109375" style="168" customWidth="1"/>
    <col min="1289" max="1289" width="10.85546875" style="168" bestFit="1" customWidth="1"/>
    <col min="1290" max="1290" width="1.7109375" style="168" customWidth="1"/>
    <col min="1291" max="1291" width="9.7109375" style="168" customWidth="1"/>
    <col min="1292" max="1292" width="1.7109375" style="168" customWidth="1"/>
    <col min="1293" max="1293" width="13.7109375" style="168" bestFit="1" customWidth="1"/>
    <col min="1294" max="1294" width="2.85546875" style="168" customWidth="1"/>
    <col min="1295" max="1295" width="9.7109375" style="168" customWidth="1"/>
    <col min="1296" max="1530" width="9.140625" style="168"/>
    <col min="1531" max="1531" width="26.85546875" style="168" customWidth="1"/>
    <col min="1532" max="1532" width="1.7109375" style="168" customWidth="1"/>
    <col min="1533" max="1533" width="13.7109375" style="168" customWidth="1"/>
    <col min="1534" max="1534" width="1.7109375" style="168" customWidth="1"/>
    <col min="1535" max="1535" width="9.7109375" style="168" customWidth="1"/>
    <col min="1536" max="1536" width="1.7109375" style="168" customWidth="1"/>
    <col min="1537" max="1537" width="11.42578125" style="168" customWidth="1"/>
    <col min="1538" max="1538" width="1.7109375" style="168" customWidth="1"/>
    <col min="1539" max="1539" width="13.7109375" style="168" bestFit="1" customWidth="1"/>
    <col min="1540" max="1540" width="1.7109375" style="168" customWidth="1"/>
    <col min="1541" max="1541" width="18.28515625" style="168" bestFit="1" customWidth="1"/>
    <col min="1542" max="1542" width="1.7109375" style="168" customWidth="1"/>
    <col min="1543" max="1543" width="13.5703125" style="168" customWidth="1"/>
    <col min="1544" max="1544" width="1.7109375" style="168" customWidth="1"/>
    <col min="1545" max="1545" width="10.85546875" style="168" bestFit="1" customWidth="1"/>
    <col min="1546" max="1546" width="1.7109375" style="168" customWidth="1"/>
    <col min="1547" max="1547" width="9.7109375" style="168" customWidth="1"/>
    <col min="1548" max="1548" width="1.7109375" style="168" customWidth="1"/>
    <col min="1549" max="1549" width="13.7109375" style="168" bestFit="1" customWidth="1"/>
    <col min="1550" max="1550" width="2.85546875" style="168" customWidth="1"/>
    <col min="1551" max="1551" width="9.7109375" style="168" customWidth="1"/>
    <col min="1552" max="1786" width="9.140625" style="168"/>
    <col min="1787" max="1787" width="26.85546875" style="168" customWidth="1"/>
    <col min="1788" max="1788" width="1.7109375" style="168" customWidth="1"/>
    <col min="1789" max="1789" width="13.7109375" style="168" customWidth="1"/>
    <col min="1790" max="1790" width="1.7109375" style="168" customWidth="1"/>
    <col min="1791" max="1791" width="9.7109375" style="168" customWidth="1"/>
    <col min="1792" max="1792" width="1.7109375" style="168" customWidth="1"/>
    <col min="1793" max="1793" width="11.42578125" style="168" customWidth="1"/>
    <col min="1794" max="1794" width="1.7109375" style="168" customWidth="1"/>
    <col min="1795" max="1795" width="13.7109375" style="168" bestFit="1" customWidth="1"/>
    <col min="1796" max="1796" width="1.7109375" style="168" customWidth="1"/>
    <col min="1797" max="1797" width="18.28515625" style="168" bestFit="1" customWidth="1"/>
    <col min="1798" max="1798" width="1.7109375" style="168" customWidth="1"/>
    <col min="1799" max="1799" width="13.5703125" style="168" customWidth="1"/>
    <col min="1800" max="1800" width="1.7109375" style="168" customWidth="1"/>
    <col min="1801" max="1801" width="10.85546875" style="168" bestFit="1" customWidth="1"/>
    <col min="1802" max="1802" width="1.7109375" style="168" customWidth="1"/>
    <col min="1803" max="1803" width="9.7109375" style="168" customWidth="1"/>
    <col min="1804" max="1804" width="1.7109375" style="168" customWidth="1"/>
    <col min="1805" max="1805" width="13.7109375" style="168" bestFit="1" customWidth="1"/>
    <col min="1806" max="1806" width="2.85546875" style="168" customWidth="1"/>
    <col min="1807" max="1807" width="9.7109375" style="168" customWidth="1"/>
    <col min="1808" max="2042" width="9.140625" style="168"/>
    <col min="2043" max="2043" width="26.85546875" style="168" customWidth="1"/>
    <col min="2044" max="2044" width="1.7109375" style="168" customWidth="1"/>
    <col min="2045" max="2045" width="13.7109375" style="168" customWidth="1"/>
    <col min="2046" max="2046" width="1.7109375" style="168" customWidth="1"/>
    <col min="2047" max="2047" width="9.7109375" style="168" customWidth="1"/>
    <col min="2048" max="2048" width="1.7109375" style="168" customWidth="1"/>
    <col min="2049" max="2049" width="11.42578125" style="168" customWidth="1"/>
    <col min="2050" max="2050" width="1.7109375" style="168" customWidth="1"/>
    <col min="2051" max="2051" width="13.7109375" style="168" bestFit="1" customWidth="1"/>
    <col min="2052" max="2052" width="1.7109375" style="168" customWidth="1"/>
    <col min="2053" max="2053" width="18.28515625" style="168" bestFit="1" customWidth="1"/>
    <col min="2054" max="2054" width="1.7109375" style="168" customWidth="1"/>
    <col min="2055" max="2055" width="13.5703125" style="168" customWidth="1"/>
    <col min="2056" max="2056" width="1.7109375" style="168" customWidth="1"/>
    <col min="2057" max="2057" width="10.85546875" style="168" bestFit="1" customWidth="1"/>
    <col min="2058" max="2058" width="1.7109375" style="168" customWidth="1"/>
    <col min="2059" max="2059" width="9.7109375" style="168" customWidth="1"/>
    <col min="2060" max="2060" width="1.7109375" style="168" customWidth="1"/>
    <col min="2061" max="2061" width="13.7109375" style="168" bestFit="1" customWidth="1"/>
    <col min="2062" max="2062" width="2.85546875" style="168" customWidth="1"/>
    <col min="2063" max="2063" width="9.7109375" style="168" customWidth="1"/>
    <col min="2064" max="2298" width="9.140625" style="168"/>
    <col min="2299" max="2299" width="26.85546875" style="168" customWidth="1"/>
    <col min="2300" max="2300" width="1.7109375" style="168" customWidth="1"/>
    <col min="2301" max="2301" width="13.7109375" style="168" customWidth="1"/>
    <col min="2302" max="2302" width="1.7109375" style="168" customWidth="1"/>
    <col min="2303" max="2303" width="9.7109375" style="168" customWidth="1"/>
    <col min="2304" max="2304" width="1.7109375" style="168" customWidth="1"/>
    <col min="2305" max="2305" width="11.42578125" style="168" customWidth="1"/>
    <col min="2306" max="2306" width="1.7109375" style="168" customWidth="1"/>
    <col min="2307" max="2307" width="13.7109375" style="168" bestFit="1" customWidth="1"/>
    <col min="2308" max="2308" width="1.7109375" style="168" customWidth="1"/>
    <col min="2309" max="2309" width="18.28515625" style="168" bestFit="1" customWidth="1"/>
    <col min="2310" max="2310" width="1.7109375" style="168" customWidth="1"/>
    <col min="2311" max="2311" width="13.5703125" style="168" customWidth="1"/>
    <col min="2312" max="2312" width="1.7109375" style="168" customWidth="1"/>
    <col min="2313" max="2313" width="10.85546875" style="168" bestFit="1" customWidth="1"/>
    <col min="2314" max="2314" width="1.7109375" style="168" customWidth="1"/>
    <col min="2315" max="2315" width="9.7109375" style="168" customWidth="1"/>
    <col min="2316" max="2316" width="1.7109375" style="168" customWidth="1"/>
    <col min="2317" max="2317" width="13.7109375" style="168" bestFit="1" customWidth="1"/>
    <col min="2318" max="2318" width="2.85546875" style="168" customWidth="1"/>
    <col min="2319" max="2319" width="9.7109375" style="168" customWidth="1"/>
    <col min="2320" max="2554" width="9.140625" style="168"/>
    <col min="2555" max="2555" width="26.85546875" style="168" customWidth="1"/>
    <col min="2556" max="2556" width="1.7109375" style="168" customWidth="1"/>
    <col min="2557" max="2557" width="13.7109375" style="168" customWidth="1"/>
    <col min="2558" max="2558" width="1.7109375" style="168" customWidth="1"/>
    <col min="2559" max="2559" width="9.7109375" style="168" customWidth="1"/>
    <col min="2560" max="2560" width="1.7109375" style="168" customWidth="1"/>
    <col min="2561" max="2561" width="11.42578125" style="168" customWidth="1"/>
    <col min="2562" max="2562" width="1.7109375" style="168" customWidth="1"/>
    <col min="2563" max="2563" width="13.7109375" style="168" bestFit="1" customWidth="1"/>
    <col min="2564" max="2564" width="1.7109375" style="168" customWidth="1"/>
    <col min="2565" max="2565" width="18.28515625" style="168" bestFit="1" customWidth="1"/>
    <col min="2566" max="2566" width="1.7109375" style="168" customWidth="1"/>
    <col min="2567" max="2567" width="13.5703125" style="168" customWidth="1"/>
    <col min="2568" max="2568" width="1.7109375" style="168" customWidth="1"/>
    <col min="2569" max="2569" width="10.85546875" style="168" bestFit="1" customWidth="1"/>
    <col min="2570" max="2570" width="1.7109375" style="168" customWidth="1"/>
    <col min="2571" max="2571" width="9.7109375" style="168" customWidth="1"/>
    <col min="2572" max="2572" width="1.7109375" style="168" customWidth="1"/>
    <col min="2573" max="2573" width="13.7109375" style="168" bestFit="1" customWidth="1"/>
    <col min="2574" max="2574" width="2.85546875" style="168" customWidth="1"/>
    <col min="2575" max="2575" width="9.7109375" style="168" customWidth="1"/>
    <col min="2576" max="2810" width="9.140625" style="168"/>
    <col min="2811" max="2811" width="26.85546875" style="168" customWidth="1"/>
    <col min="2812" max="2812" width="1.7109375" style="168" customWidth="1"/>
    <col min="2813" max="2813" width="13.7109375" style="168" customWidth="1"/>
    <col min="2814" max="2814" width="1.7109375" style="168" customWidth="1"/>
    <col min="2815" max="2815" width="9.7109375" style="168" customWidth="1"/>
    <col min="2816" max="2816" width="1.7109375" style="168" customWidth="1"/>
    <col min="2817" max="2817" width="11.42578125" style="168" customWidth="1"/>
    <col min="2818" max="2818" width="1.7109375" style="168" customWidth="1"/>
    <col min="2819" max="2819" width="13.7109375" style="168" bestFit="1" customWidth="1"/>
    <col min="2820" max="2820" width="1.7109375" style="168" customWidth="1"/>
    <col min="2821" max="2821" width="18.28515625" style="168" bestFit="1" customWidth="1"/>
    <col min="2822" max="2822" width="1.7109375" style="168" customWidth="1"/>
    <col min="2823" max="2823" width="13.5703125" style="168" customWidth="1"/>
    <col min="2824" max="2824" width="1.7109375" style="168" customWidth="1"/>
    <col min="2825" max="2825" width="10.85546875" style="168" bestFit="1" customWidth="1"/>
    <col min="2826" max="2826" width="1.7109375" style="168" customWidth="1"/>
    <col min="2827" max="2827" width="9.7109375" style="168" customWidth="1"/>
    <col min="2828" max="2828" width="1.7109375" style="168" customWidth="1"/>
    <col min="2829" max="2829" width="13.7109375" style="168" bestFit="1" customWidth="1"/>
    <col min="2830" max="2830" width="2.85546875" style="168" customWidth="1"/>
    <col min="2831" max="2831" width="9.7109375" style="168" customWidth="1"/>
    <col min="2832" max="3066" width="9.140625" style="168"/>
    <col min="3067" max="3067" width="26.85546875" style="168" customWidth="1"/>
    <col min="3068" max="3068" width="1.7109375" style="168" customWidth="1"/>
    <col min="3069" max="3069" width="13.7109375" style="168" customWidth="1"/>
    <col min="3070" max="3070" width="1.7109375" style="168" customWidth="1"/>
    <col min="3071" max="3071" width="9.7109375" style="168" customWidth="1"/>
    <col min="3072" max="3072" width="1.7109375" style="168" customWidth="1"/>
    <col min="3073" max="3073" width="11.42578125" style="168" customWidth="1"/>
    <col min="3074" max="3074" width="1.7109375" style="168" customWidth="1"/>
    <col min="3075" max="3075" width="13.7109375" style="168" bestFit="1" customWidth="1"/>
    <col min="3076" max="3076" width="1.7109375" style="168" customWidth="1"/>
    <col min="3077" max="3077" width="18.28515625" style="168" bestFit="1" customWidth="1"/>
    <col min="3078" max="3078" width="1.7109375" style="168" customWidth="1"/>
    <col min="3079" max="3079" width="13.5703125" style="168" customWidth="1"/>
    <col min="3080" max="3080" width="1.7109375" style="168" customWidth="1"/>
    <col min="3081" max="3081" width="10.85546875" style="168" bestFit="1" customWidth="1"/>
    <col min="3082" max="3082" width="1.7109375" style="168" customWidth="1"/>
    <col min="3083" max="3083" width="9.7109375" style="168" customWidth="1"/>
    <col min="3084" max="3084" width="1.7109375" style="168" customWidth="1"/>
    <col min="3085" max="3085" width="13.7109375" style="168" bestFit="1" customWidth="1"/>
    <col min="3086" max="3086" width="2.85546875" style="168" customWidth="1"/>
    <col min="3087" max="3087" width="9.7109375" style="168" customWidth="1"/>
    <col min="3088" max="3322" width="9.140625" style="168"/>
    <col min="3323" max="3323" width="26.85546875" style="168" customWidth="1"/>
    <col min="3324" max="3324" width="1.7109375" style="168" customWidth="1"/>
    <col min="3325" max="3325" width="13.7109375" style="168" customWidth="1"/>
    <col min="3326" max="3326" width="1.7109375" style="168" customWidth="1"/>
    <col min="3327" max="3327" width="9.7109375" style="168" customWidth="1"/>
    <col min="3328" max="3328" width="1.7109375" style="168" customWidth="1"/>
    <col min="3329" max="3329" width="11.42578125" style="168" customWidth="1"/>
    <col min="3330" max="3330" width="1.7109375" style="168" customWidth="1"/>
    <col min="3331" max="3331" width="13.7109375" style="168" bestFit="1" customWidth="1"/>
    <col min="3332" max="3332" width="1.7109375" style="168" customWidth="1"/>
    <col min="3333" max="3333" width="18.28515625" style="168" bestFit="1" customWidth="1"/>
    <col min="3334" max="3334" width="1.7109375" style="168" customWidth="1"/>
    <col min="3335" max="3335" width="13.5703125" style="168" customWidth="1"/>
    <col min="3336" max="3336" width="1.7109375" style="168" customWidth="1"/>
    <col min="3337" max="3337" width="10.85546875" style="168" bestFit="1" customWidth="1"/>
    <col min="3338" max="3338" width="1.7109375" style="168" customWidth="1"/>
    <col min="3339" max="3339" width="9.7109375" style="168" customWidth="1"/>
    <col min="3340" max="3340" width="1.7109375" style="168" customWidth="1"/>
    <col min="3341" max="3341" width="13.7109375" style="168" bestFit="1" customWidth="1"/>
    <col min="3342" max="3342" width="2.85546875" style="168" customWidth="1"/>
    <col min="3343" max="3343" width="9.7109375" style="168" customWidth="1"/>
    <col min="3344" max="3578" width="9.140625" style="168"/>
    <col min="3579" max="3579" width="26.85546875" style="168" customWidth="1"/>
    <col min="3580" max="3580" width="1.7109375" style="168" customWidth="1"/>
    <col min="3581" max="3581" width="13.7109375" style="168" customWidth="1"/>
    <col min="3582" max="3582" width="1.7109375" style="168" customWidth="1"/>
    <col min="3583" max="3583" width="9.7109375" style="168" customWidth="1"/>
    <col min="3584" max="3584" width="1.7109375" style="168" customWidth="1"/>
    <col min="3585" max="3585" width="11.42578125" style="168" customWidth="1"/>
    <col min="3586" max="3586" width="1.7109375" style="168" customWidth="1"/>
    <col min="3587" max="3587" width="13.7109375" style="168" bestFit="1" customWidth="1"/>
    <col min="3588" max="3588" width="1.7109375" style="168" customWidth="1"/>
    <col min="3589" max="3589" width="18.28515625" style="168" bestFit="1" customWidth="1"/>
    <col min="3590" max="3590" width="1.7109375" style="168" customWidth="1"/>
    <col min="3591" max="3591" width="13.5703125" style="168" customWidth="1"/>
    <col min="3592" max="3592" width="1.7109375" style="168" customWidth="1"/>
    <col min="3593" max="3593" width="10.85546875" style="168" bestFit="1" customWidth="1"/>
    <col min="3594" max="3594" width="1.7109375" style="168" customWidth="1"/>
    <col min="3595" max="3595" width="9.7109375" style="168" customWidth="1"/>
    <col min="3596" max="3596" width="1.7109375" style="168" customWidth="1"/>
    <col min="3597" max="3597" width="13.7109375" style="168" bestFit="1" customWidth="1"/>
    <col min="3598" max="3598" width="2.85546875" style="168" customWidth="1"/>
    <col min="3599" max="3599" width="9.7109375" style="168" customWidth="1"/>
    <col min="3600" max="3834" width="9.140625" style="168"/>
    <col min="3835" max="3835" width="26.85546875" style="168" customWidth="1"/>
    <col min="3836" max="3836" width="1.7109375" style="168" customWidth="1"/>
    <col min="3837" max="3837" width="13.7109375" style="168" customWidth="1"/>
    <col min="3838" max="3838" width="1.7109375" style="168" customWidth="1"/>
    <col min="3839" max="3839" width="9.7109375" style="168" customWidth="1"/>
    <col min="3840" max="3840" width="1.7109375" style="168" customWidth="1"/>
    <col min="3841" max="3841" width="11.42578125" style="168" customWidth="1"/>
    <col min="3842" max="3842" width="1.7109375" style="168" customWidth="1"/>
    <col min="3843" max="3843" width="13.7109375" style="168" bestFit="1" customWidth="1"/>
    <col min="3844" max="3844" width="1.7109375" style="168" customWidth="1"/>
    <col min="3845" max="3845" width="18.28515625" style="168" bestFit="1" customWidth="1"/>
    <col min="3846" max="3846" width="1.7109375" style="168" customWidth="1"/>
    <col min="3847" max="3847" width="13.5703125" style="168" customWidth="1"/>
    <col min="3848" max="3848" width="1.7109375" style="168" customWidth="1"/>
    <col min="3849" max="3849" width="10.85546875" style="168" bestFit="1" customWidth="1"/>
    <col min="3850" max="3850" width="1.7109375" style="168" customWidth="1"/>
    <col min="3851" max="3851" width="9.7109375" style="168" customWidth="1"/>
    <col min="3852" max="3852" width="1.7109375" style="168" customWidth="1"/>
    <col min="3853" max="3853" width="13.7109375" style="168" bestFit="1" customWidth="1"/>
    <col min="3854" max="3854" width="2.85546875" style="168" customWidth="1"/>
    <col min="3855" max="3855" width="9.7109375" style="168" customWidth="1"/>
    <col min="3856" max="4090" width="9.140625" style="168"/>
    <col min="4091" max="4091" width="26.85546875" style="168" customWidth="1"/>
    <col min="4092" max="4092" width="1.7109375" style="168" customWidth="1"/>
    <col min="4093" max="4093" width="13.7109375" style="168" customWidth="1"/>
    <col min="4094" max="4094" width="1.7109375" style="168" customWidth="1"/>
    <col min="4095" max="4095" width="9.7109375" style="168" customWidth="1"/>
    <col min="4096" max="4096" width="1.7109375" style="168" customWidth="1"/>
    <col min="4097" max="4097" width="11.42578125" style="168" customWidth="1"/>
    <col min="4098" max="4098" width="1.7109375" style="168" customWidth="1"/>
    <col min="4099" max="4099" width="13.7109375" style="168" bestFit="1" customWidth="1"/>
    <col min="4100" max="4100" width="1.7109375" style="168" customWidth="1"/>
    <col min="4101" max="4101" width="18.28515625" style="168" bestFit="1" customWidth="1"/>
    <col min="4102" max="4102" width="1.7109375" style="168" customWidth="1"/>
    <col min="4103" max="4103" width="13.5703125" style="168" customWidth="1"/>
    <col min="4104" max="4104" width="1.7109375" style="168" customWidth="1"/>
    <col min="4105" max="4105" width="10.85546875" style="168" bestFit="1" customWidth="1"/>
    <col min="4106" max="4106" width="1.7109375" style="168" customWidth="1"/>
    <col min="4107" max="4107" width="9.7109375" style="168" customWidth="1"/>
    <col min="4108" max="4108" width="1.7109375" style="168" customWidth="1"/>
    <col min="4109" max="4109" width="13.7109375" style="168" bestFit="1" customWidth="1"/>
    <col min="4110" max="4110" width="2.85546875" style="168" customWidth="1"/>
    <col min="4111" max="4111" width="9.7109375" style="168" customWidth="1"/>
    <col min="4112" max="4346" width="9.140625" style="168"/>
    <col min="4347" max="4347" width="26.85546875" style="168" customWidth="1"/>
    <col min="4348" max="4348" width="1.7109375" style="168" customWidth="1"/>
    <col min="4349" max="4349" width="13.7109375" style="168" customWidth="1"/>
    <col min="4350" max="4350" width="1.7109375" style="168" customWidth="1"/>
    <col min="4351" max="4351" width="9.7109375" style="168" customWidth="1"/>
    <col min="4352" max="4352" width="1.7109375" style="168" customWidth="1"/>
    <col min="4353" max="4353" width="11.42578125" style="168" customWidth="1"/>
    <col min="4354" max="4354" width="1.7109375" style="168" customWidth="1"/>
    <col min="4355" max="4355" width="13.7109375" style="168" bestFit="1" customWidth="1"/>
    <col min="4356" max="4356" width="1.7109375" style="168" customWidth="1"/>
    <col min="4357" max="4357" width="18.28515625" style="168" bestFit="1" customWidth="1"/>
    <col min="4358" max="4358" width="1.7109375" style="168" customWidth="1"/>
    <col min="4359" max="4359" width="13.5703125" style="168" customWidth="1"/>
    <col min="4360" max="4360" width="1.7109375" style="168" customWidth="1"/>
    <col min="4361" max="4361" width="10.85546875" style="168" bestFit="1" customWidth="1"/>
    <col min="4362" max="4362" width="1.7109375" style="168" customWidth="1"/>
    <col min="4363" max="4363" width="9.7109375" style="168" customWidth="1"/>
    <col min="4364" max="4364" width="1.7109375" style="168" customWidth="1"/>
    <col min="4365" max="4365" width="13.7109375" style="168" bestFit="1" customWidth="1"/>
    <col min="4366" max="4366" width="2.85546875" style="168" customWidth="1"/>
    <col min="4367" max="4367" width="9.7109375" style="168" customWidth="1"/>
    <col min="4368" max="4602" width="9.140625" style="168"/>
    <col min="4603" max="4603" width="26.85546875" style="168" customWidth="1"/>
    <col min="4604" max="4604" width="1.7109375" style="168" customWidth="1"/>
    <col min="4605" max="4605" width="13.7109375" style="168" customWidth="1"/>
    <col min="4606" max="4606" width="1.7109375" style="168" customWidth="1"/>
    <col min="4607" max="4607" width="9.7109375" style="168" customWidth="1"/>
    <col min="4608" max="4608" width="1.7109375" style="168" customWidth="1"/>
    <col min="4609" max="4609" width="11.42578125" style="168" customWidth="1"/>
    <col min="4610" max="4610" width="1.7109375" style="168" customWidth="1"/>
    <col min="4611" max="4611" width="13.7109375" style="168" bestFit="1" customWidth="1"/>
    <col min="4612" max="4612" width="1.7109375" style="168" customWidth="1"/>
    <col min="4613" max="4613" width="18.28515625" style="168" bestFit="1" customWidth="1"/>
    <col min="4614" max="4614" width="1.7109375" style="168" customWidth="1"/>
    <col min="4615" max="4615" width="13.5703125" style="168" customWidth="1"/>
    <col min="4616" max="4616" width="1.7109375" style="168" customWidth="1"/>
    <col min="4617" max="4617" width="10.85546875" style="168" bestFit="1" customWidth="1"/>
    <col min="4618" max="4618" width="1.7109375" style="168" customWidth="1"/>
    <col min="4619" max="4619" width="9.7109375" style="168" customWidth="1"/>
    <col min="4620" max="4620" width="1.7109375" style="168" customWidth="1"/>
    <col min="4621" max="4621" width="13.7109375" style="168" bestFit="1" customWidth="1"/>
    <col min="4622" max="4622" width="2.85546875" style="168" customWidth="1"/>
    <col min="4623" max="4623" width="9.7109375" style="168" customWidth="1"/>
    <col min="4624" max="4858" width="9.140625" style="168"/>
    <col min="4859" max="4859" width="26.85546875" style="168" customWidth="1"/>
    <col min="4860" max="4860" width="1.7109375" style="168" customWidth="1"/>
    <col min="4861" max="4861" width="13.7109375" style="168" customWidth="1"/>
    <col min="4862" max="4862" width="1.7109375" style="168" customWidth="1"/>
    <col min="4863" max="4863" width="9.7109375" style="168" customWidth="1"/>
    <col min="4864" max="4864" width="1.7109375" style="168" customWidth="1"/>
    <col min="4865" max="4865" width="11.42578125" style="168" customWidth="1"/>
    <col min="4866" max="4866" width="1.7109375" style="168" customWidth="1"/>
    <col min="4867" max="4867" width="13.7109375" style="168" bestFit="1" customWidth="1"/>
    <col min="4868" max="4868" width="1.7109375" style="168" customWidth="1"/>
    <col min="4869" max="4869" width="18.28515625" style="168" bestFit="1" customWidth="1"/>
    <col min="4870" max="4870" width="1.7109375" style="168" customWidth="1"/>
    <col min="4871" max="4871" width="13.5703125" style="168" customWidth="1"/>
    <col min="4872" max="4872" width="1.7109375" style="168" customWidth="1"/>
    <col min="4873" max="4873" width="10.85546875" style="168" bestFit="1" customWidth="1"/>
    <col min="4874" max="4874" width="1.7109375" style="168" customWidth="1"/>
    <col min="4875" max="4875" width="9.7109375" style="168" customWidth="1"/>
    <col min="4876" max="4876" width="1.7109375" style="168" customWidth="1"/>
    <col min="4877" max="4877" width="13.7109375" style="168" bestFit="1" customWidth="1"/>
    <col min="4878" max="4878" width="2.85546875" style="168" customWidth="1"/>
    <col min="4879" max="4879" width="9.7109375" style="168" customWidth="1"/>
    <col min="4880" max="5114" width="9.140625" style="168"/>
    <col min="5115" max="5115" width="26.85546875" style="168" customWidth="1"/>
    <col min="5116" max="5116" width="1.7109375" style="168" customWidth="1"/>
    <col min="5117" max="5117" width="13.7109375" style="168" customWidth="1"/>
    <col min="5118" max="5118" width="1.7109375" style="168" customWidth="1"/>
    <col min="5119" max="5119" width="9.7109375" style="168" customWidth="1"/>
    <col min="5120" max="5120" width="1.7109375" style="168" customWidth="1"/>
    <col min="5121" max="5121" width="11.42578125" style="168" customWidth="1"/>
    <col min="5122" max="5122" width="1.7109375" style="168" customWidth="1"/>
    <col min="5123" max="5123" width="13.7109375" style="168" bestFit="1" customWidth="1"/>
    <col min="5124" max="5124" width="1.7109375" style="168" customWidth="1"/>
    <col min="5125" max="5125" width="18.28515625" style="168" bestFit="1" customWidth="1"/>
    <col min="5126" max="5126" width="1.7109375" style="168" customWidth="1"/>
    <col min="5127" max="5127" width="13.5703125" style="168" customWidth="1"/>
    <col min="5128" max="5128" width="1.7109375" style="168" customWidth="1"/>
    <col min="5129" max="5129" width="10.85546875" style="168" bestFit="1" customWidth="1"/>
    <col min="5130" max="5130" width="1.7109375" style="168" customWidth="1"/>
    <col min="5131" max="5131" width="9.7109375" style="168" customWidth="1"/>
    <col min="5132" max="5132" width="1.7109375" style="168" customWidth="1"/>
    <col min="5133" max="5133" width="13.7109375" style="168" bestFit="1" customWidth="1"/>
    <col min="5134" max="5134" width="2.85546875" style="168" customWidth="1"/>
    <col min="5135" max="5135" width="9.7109375" style="168" customWidth="1"/>
    <col min="5136" max="5370" width="9.140625" style="168"/>
    <col min="5371" max="5371" width="26.85546875" style="168" customWidth="1"/>
    <col min="5372" max="5372" width="1.7109375" style="168" customWidth="1"/>
    <col min="5373" max="5373" width="13.7109375" style="168" customWidth="1"/>
    <col min="5374" max="5374" width="1.7109375" style="168" customWidth="1"/>
    <col min="5375" max="5375" width="9.7109375" style="168" customWidth="1"/>
    <col min="5376" max="5376" width="1.7109375" style="168" customWidth="1"/>
    <col min="5377" max="5377" width="11.42578125" style="168" customWidth="1"/>
    <col min="5378" max="5378" width="1.7109375" style="168" customWidth="1"/>
    <col min="5379" max="5379" width="13.7109375" style="168" bestFit="1" customWidth="1"/>
    <col min="5380" max="5380" width="1.7109375" style="168" customWidth="1"/>
    <col min="5381" max="5381" width="18.28515625" style="168" bestFit="1" customWidth="1"/>
    <col min="5382" max="5382" width="1.7109375" style="168" customWidth="1"/>
    <col min="5383" max="5383" width="13.5703125" style="168" customWidth="1"/>
    <col min="5384" max="5384" width="1.7109375" style="168" customWidth="1"/>
    <col min="5385" max="5385" width="10.85546875" style="168" bestFit="1" customWidth="1"/>
    <col min="5386" max="5386" width="1.7109375" style="168" customWidth="1"/>
    <col min="5387" max="5387" width="9.7109375" style="168" customWidth="1"/>
    <col min="5388" max="5388" width="1.7109375" style="168" customWidth="1"/>
    <col min="5389" max="5389" width="13.7109375" style="168" bestFit="1" customWidth="1"/>
    <col min="5390" max="5390" width="2.85546875" style="168" customWidth="1"/>
    <col min="5391" max="5391" width="9.7109375" style="168" customWidth="1"/>
    <col min="5392" max="5626" width="9.140625" style="168"/>
    <col min="5627" max="5627" width="26.85546875" style="168" customWidth="1"/>
    <col min="5628" max="5628" width="1.7109375" style="168" customWidth="1"/>
    <col min="5629" max="5629" width="13.7109375" style="168" customWidth="1"/>
    <col min="5630" max="5630" width="1.7109375" style="168" customWidth="1"/>
    <col min="5631" max="5631" width="9.7109375" style="168" customWidth="1"/>
    <col min="5632" max="5632" width="1.7109375" style="168" customWidth="1"/>
    <col min="5633" max="5633" width="11.42578125" style="168" customWidth="1"/>
    <col min="5634" max="5634" width="1.7109375" style="168" customWidth="1"/>
    <col min="5635" max="5635" width="13.7109375" style="168" bestFit="1" customWidth="1"/>
    <col min="5636" max="5636" width="1.7109375" style="168" customWidth="1"/>
    <col min="5637" max="5637" width="18.28515625" style="168" bestFit="1" customWidth="1"/>
    <col min="5638" max="5638" width="1.7109375" style="168" customWidth="1"/>
    <col min="5639" max="5639" width="13.5703125" style="168" customWidth="1"/>
    <col min="5640" max="5640" width="1.7109375" style="168" customWidth="1"/>
    <col min="5641" max="5641" width="10.85546875" style="168" bestFit="1" customWidth="1"/>
    <col min="5642" max="5642" width="1.7109375" style="168" customWidth="1"/>
    <col min="5643" max="5643" width="9.7109375" style="168" customWidth="1"/>
    <col min="5644" max="5644" width="1.7109375" style="168" customWidth="1"/>
    <col min="5645" max="5645" width="13.7109375" style="168" bestFit="1" customWidth="1"/>
    <col min="5646" max="5646" width="2.85546875" style="168" customWidth="1"/>
    <col min="5647" max="5647" width="9.7109375" style="168" customWidth="1"/>
    <col min="5648" max="5882" width="9.140625" style="168"/>
    <col min="5883" max="5883" width="26.85546875" style="168" customWidth="1"/>
    <col min="5884" max="5884" width="1.7109375" style="168" customWidth="1"/>
    <col min="5885" max="5885" width="13.7109375" style="168" customWidth="1"/>
    <col min="5886" max="5886" width="1.7109375" style="168" customWidth="1"/>
    <col min="5887" max="5887" width="9.7109375" style="168" customWidth="1"/>
    <col min="5888" max="5888" width="1.7109375" style="168" customWidth="1"/>
    <col min="5889" max="5889" width="11.42578125" style="168" customWidth="1"/>
    <col min="5890" max="5890" width="1.7109375" style="168" customWidth="1"/>
    <col min="5891" max="5891" width="13.7109375" style="168" bestFit="1" customWidth="1"/>
    <col min="5892" max="5892" width="1.7109375" style="168" customWidth="1"/>
    <col min="5893" max="5893" width="18.28515625" style="168" bestFit="1" customWidth="1"/>
    <col min="5894" max="5894" width="1.7109375" style="168" customWidth="1"/>
    <col min="5895" max="5895" width="13.5703125" style="168" customWidth="1"/>
    <col min="5896" max="5896" width="1.7109375" style="168" customWidth="1"/>
    <col min="5897" max="5897" width="10.85546875" style="168" bestFit="1" customWidth="1"/>
    <col min="5898" max="5898" width="1.7109375" style="168" customWidth="1"/>
    <col min="5899" max="5899" width="9.7109375" style="168" customWidth="1"/>
    <col min="5900" max="5900" width="1.7109375" style="168" customWidth="1"/>
    <col min="5901" max="5901" width="13.7109375" style="168" bestFit="1" customWidth="1"/>
    <col min="5902" max="5902" width="2.85546875" style="168" customWidth="1"/>
    <col min="5903" max="5903" width="9.7109375" style="168" customWidth="1"/>
    <col min="5904" max="6138" width="9.140625" style="168"/>
    <col min="6139" max="6139" width="26.85546875" style="168" customWidth="1"/>
    <col min="6140" max="6140" width="1.7109375" style="168" customWidth="1"/>
    <col min="6141" max="6141" width="13.7109375" style="168" customWidth="1"/>
    <col min="6142" max="6142" width="1.7109375" style="168" customWidth="1"/>
    <col min="6143" max="6143" width="9.7109375" style="168" customWidth="1"/>
    <col min="6144" max="6144" width="1.7109375" style="168" customWidth="1"/>
    <col min="6145" max="6145" width="11.42578125" style="168" customWidth="1"/>
    <col min="6146" max="6146" width="1.7109375" style="168" customWidth="1"/>
    <col min="6147" max="6147" width="13.7109375" style="168" bestFit="1" customWidth="1"/>
    <col min="6148" max="6148" width="1.7109375" style="168" customWidth="1"/>
    <col min="6149" max="6149" width="18.28515625" style="168" bestFit="1" customWidth="1"/>
    <col min="6150" max="6150" width="1.7109375" style="168" customWidth="1"/>
    <col min="6151" max="6151" width="13.5703125" style="168" customWidth="1"/>
    <col min="6152" max="6152" width="1.7109375" style="168" customWidth="1"/>
    <col min="6153" max="6153" width="10.85546875" style="168" bestFit="1" customWidth="1"/>
    <col min="6154" max="6154" width="1.7109375" style="168" customWidth="1"/>
    <col min="6155" max="6155" width="9.7109375" style="168" customWidth="1"/>
    <col min="6156" max="6156" width="1.7109375" style="168" customWidth="1"/>
    <col min="6157" max="6157" width="13.7109375" style="168" bestFit="1" customWidth="1"/>
    <col min="6158" max="6158" width="2.85546875" style="168" customWidth="1"/>
    <col min="6159" max="6159" width="9.7109375" style="168" customWidth="1"/>
    <col min="6160" max="6394" width="9.140625" style="168"/>
    <col min="6395" max="6395" width="26.85546875" style="168" customWidth="1"/>
    <col min="6396" max="6396" width="1.7109375" style="168" customWidth="1"/>
    <col min="6397" max="6397" width="13.7109375" style="168" customWidth="1"/>
    <col min="6398" max="6398" width="1.7109375" style="168" customWidth="1"/>
    <col min="6399" max="6399" width="9.7109375" style="168" customWidth="1"/>
    <col min="6400" max="6400" width="1.7109375" style="168" customWidth="1"/>
    <col min="6401" max="6401" width="11.42578125" style="168" customWidth="1"/>
    <col min="6402" max="6402" width="1.7109375" style="168" customWidth="1"/>
    <col min="6403" max="6403" width="13.7109375" style="168" bestFit="1" customWidth="1"/>
    <col min="6404" max="6404" width="1.7109375" style="168" customWidth="1"/>
    <col min="6405" max="6405" width="18.28515625" style="168" bestFit="1" customWidth="1"/>
    <col min="6406" max="6406" width="1.7109375" style="168" customWidth="1"/>
    <col min="6407" max="6407" width="13.5703125" style="168" customWidth="1"/>
    <col min="6408" max="6408" width="1.7109375" style="168" customWidth="1"/>
    <col min="6409" max="6409" width="10.85546875" style="168" bestFit="1" customWidth="1"/>
    <col min="6410" max="6410" width="1.7109375" style="168" customWidth="1"/>
    <col min="6411" max="6411" width="9.7109375" style="168" customWidth="1"/>
    <col min="6412" max="6412" width="1.7109375" style="168" customWidth="1"/>
    <col min="6413" max="6413" width="13.7109375" style="168" bestFit="1" customWidth="1"/>
    <col min="6414" max="6414" width="2.85546875" style="168" customWidth="1"/>
    <col min="6415" max="6415" width="9.7109375" style="168" customWidth="1"/>
    <col min="6416" max="6650" width="9.140625" style="168"/>
    <col min="6651" max="6651" width="26.85546875" style="168" customWidth="1"/>
    <col min="6652" max="6652" width="1.7109375" style="168" customWidth="1"/>
    <col min="6653" max="6653" width="13.7109375" style="168" customWidth="1"/>
    <col min="6654" max="6654" width="1.7109375" style="168" customWidth="1"/>
    <col min="6655" max="6655" width="9.7109375" style="168" customWidth="1"/>
    <col min="6656" max="6656" width="1.7109375" style="168" customWidth="1"/>
    <col min="6657" max="6657" width="11.42578125" style="168" customWidth="1"/>
    <col min="6658" max="6658" width="1.7109375" style="168" customWidth="1"/>
    <col min="6659" max="6659" width="13.7109375" style="168" bestFit="1" customWidth="1"/>
    <col min="6660" max="6660" width="1.7109375" style="168" customWidth="1"/>
    <col min="6661" max="6661" width="18.28515625" style="168" bestFit="1" customWidth="1"/>
    <col min="6662" max="6662" width="1.7109375" style="168" customWidth="1"/>
    <col min="6663" max="6663" width="13.5703125" style="168" customWidth="1"/>
    <col min="6664" max="6664" width="1.7109375" style="168" customWidth="1"/>
    <col min="6665" max="6665" width="10.85546875" style="168" bestFit="1" customWidth="1"/>
    <col min="6666" max="6666" width="1.7109375" style="168" customWidth="1"/>
    <col min="6667" max="6667" width="9.7109375" style="168" customWidth="1"/>
    <col min="6668" max="6668" width="1.7109375" style="168" customWidth="1"/>
    <col min="6669" max="6669" width="13.7109375" style="168" bestFit="1" customWidth="1"/>
    <col min="6670" max="6670" width="2.85546875" style="168" customWidth="1"/>
    <col min="6671" max="6671" width="9.7109375" style="168" customWidth="1"/>
    <col min="6672" max="6906" width="9.140625" style="168"/>
    <col min="6907" max="6907" width="26.85546875" style="168" customWidth="1"/>
    <col min="6908" max="6908" width="1.7109375" style="168" customWidth="1"/>
    <col min="6909" max="6909" width="13.7109375" style="168" customWidth="1"/>
    <col min="6910" max="6910" width="1.7109375" style="168" customWidth="1"/>
    <col min="6911" max="6911" width="9.7109375" style="168" customWidth="1"/>
    <col min="6912" max="6912" width="1.7109375" style="168" customWidth="1"/>
    <col min="6913" max="6913" width="11.42578125" style="168" customWidth="1"/>
    <col min="6914" max="6914" width="1.7109375" style="168" customWidth="1"/>
    <col min="6915" max="6915" width="13.7109375" style="168" bestFit="1" customWidth="1"/>
    <col min="6916" max="6916" width="1.7109375" style="168" customWidth="1"/>
    <col min="6917" max="6917" width="18.28515625" style="168" bestFit="1" customWidth="1"/>
    <col min="6918" max="6918" width="1.7109375" style="168" customWidth="1"/>
    <col min="6919" max="6919" width="13.5703125" style="168" customWidth="1"/>
    <col min="6920" max="6920" width="1.7109375" style="168" customWidth="1"/>
    <col min="6921" max="6921" width="10.85546875" style="168" bestFit="1" customWidth="1"/>
    <col min="6922" max="6922" width="1.7109375" style="168" customWidth="1"/>
    <col min="6923" max="6923" width="9.7109375" style="168" customWidth="1"/>
    <col min="6924" max="6924" width="1.7109375" style="168" customWidth="1"/>
    <col min="6925" max="6925" width="13.7109375" style="168" bestFit="1" customWidth="1"/>
    <col min="6926" max="6926" width="2.85546875" style="168" customWidth="1"/>
    <col min="6927" max="6927" width="9.7109375" style="168" customWidth="1"/>
    <col min="6928" max="7162" width="9.140625" style="168"/>
    <col min="7163" max="7163" width="26.85546875" style="168" customWidth="1"/>
    <col min="7164" max="7164" width="1.7109375" style="168" customWidth="1"/>
    <col min="7165" max="7165" width="13.7109375" style="168" customWidth="1"/>
    <col min="7166" max="7166" width="1.7109375" style="168" customWidth="1"/>
    <col min="7167" max="7167" width="9.7109375" style="168" customWidth="1"/>
    <col min="7168" max="7168" width="1.7109375" style="168" customWidth="1"/>
    <col min="7169" max="7169" width="11.42578125" style="168" customWidth="1"/>
    <col min="7170" max="7170" width="1.7109375" style="168" customWidth="1"/>
    <col min="7171" max="7171" width="13.7109375" style="168" bestFit="1" customWidth="1"/>
    <col min="7172" max="7172" width="1.7109375" style="168" customWidth="1"/>
    <col min="7173" max="7173" width="18.28515625" style="168" bestFit="1" customWidth="1"/>
    <col min="7174" max="7174" width="1.7109375" style="168" customWidth="1"/>
    <col min="7175" max="7175" width="13.5703125" style="168" customWidth="1"/>
    <col min="7176" max="7176" width="1.7109375" style="168" customWidth="1"/>
    <col min="7177" max="7177" width="10.85546875" style="168" bestFit="1" customWidth="1"/>
    <col min="7178" max="7178" width="1.7109375" style="168" customWidth="1"/>
    <col min="7179" max="7179" width="9.7109375" style="168" customWidth="1"/>
    <col min="7180" max="7180" width="1.7109375" style="168" customWidth="1"/>
    <col min="7181" max="7181" width="13.7109375" style="168" bestFit="1" customWidth="1"/>
    <col min="7182" max="7182" width="2.85546875" style="168" customWidth="1"/>
    <col min="7183" max="7183" width="9.7109375" style="168" customWidth="1"/>
    <col min="7184" max="7418" width="9.140625" style="168"/>
    <col min="7419" max="7419" width="26.85546875" style="168" customWidth="1"/>
    <col min="7420" max="7420" width="1.7109375" style="168" customWidth="1"/>
    <col min="7421" max="7421" width="13.7109375" style="168" customWidth="1"/>
    <col min="7422" max="7422" width="1.7109375" style="168" customWidth="1"/>
    <col min="7423" max="7423" width="9.7109375" style="168" customWidth="1"/>
    <col min="7424" max="7424" width="1.7109375" style="168" customWidth="1"/>
    <col min="7425" max="7425" width="11.42578125" style="168" customWidth="1"/>
    <col min="7426" max="7426" width="1.7109375" style="168" customWidth="1"/>
    <col min="7427" max="7427" width="13.7109375" style="168" bestFit="1" customWidth="1"/>
    <col min="7428" max="7428" width="1.7109375" style="168" customWidth="1"/>
    <col min="7429" max="7429" width="18.28515625" style="168" bestFit="1" customWidth="1"/>
    <col min="7430" max="7430" width="1.7109375" style="168" customWidth="1"/>
    <col min="7431" max="7431" width="13.5703125" style="168" customWidth="1"/>
    <col min="7432" max="7432" width="1.7109375" style="168" customWidth="1"/>
    <col min="7433" max="7433" width="10.85546875" style="168" bestFit="1" customWidth="1"/>
    <col min="7434" max="7434" width="1.7109375" style="168" customWidth="1"/>
    <col min="7435" max="7435" width="9.7109375" style="168" customWidth="1"/>
    <col min="7436" max="7436" width="1.7109375" style="168" customWidth="1"/>
    <col min="7437" max="7437" width="13.7109375" style="168" bestFit="1" customWidth="1"/>
    <col min="7438" max="7438" width="2.85546875" style="168" customWidth="1"/>
    <col min="7439" max="7439" width="9.7109375" style="168" customWidth="1"/>
    <col min="7440" max="7674" width="9.140625" style="168"/>
    <col min="7675" max="7675" width="26.85546875" style="168" customWidth="1"/>
    <col min="7676" max="7676" width="1.7109375" style="168" customWidth="1"/>
    <col min="7677" max="7677" width="13.7109375" style="168" customWidth="1"/>
    <col min="7678" max="7678" width="1.7109375" style="168" customWidth="1"/>
    <col min="7679" max="7679" width="9.7109375" style="168" customWidth="1"/>
    <col min="7680" max="7680" width="1.7109375" style="168" customWidth="1"/>
    <col min="7681" max="7681" width="11.42578125" style="168" customWidth="1"/>
    <col min="7682" max="7682" width="1.7109375" style="168" customWidth="1"/>
    <col min="7683" max="7683" width="13.7109375" style="168" bestFit="1" customWidth="1"/>
    <col min="7684" max="7684" width="1.7109375" style="168" customWidth="1"/>
    <col min="7685" max="7685" width="18.28515625" style="168" bestFit="1" customWidth="1"/>
    <col min="7686" max="7686" width="1.7109375" style="168" customWidth="1"/>
    <col min="7687" max="7687" width="13.5703125" style="168" customWidth="1"/>
    <col min="7688" max="7688" width="1.7109375" style="168" customWidth="1"/>
    <col min="7689" max="7689" width="10.85546875" style="168" bestFit="1" customWidth="1"/>
    <col min="7690" max="7690" width="1.7109375" style="168" customWidth="1"/>
    <col min="7691" max="7691" width="9.7109375" style="168" customWidth="1"/>
    <col min="7692" max="7692" width="1.7109375" style="168" customWidth="1"/>
    <col min="7693" max="7693" width="13.7109375" style="168" bestFit="1" customWidth="1"/>
    <col min="7694" max="7694" width="2.85546875" style="168" customWidth="1"/>
    <col min="7695" max="7695" width="9.7109375" style="168" customWidth="1"/>
    <col min="7696" max="7930" width="9.140625" style="168"/>
    <col min="7931" max="7931" width="26.85546875" style="168" customWidth="1"/>
    <col min="7932" max="7932" width="1.7109375" style="168" customWidth="1"/>
    <col min="7933" max="7933" width="13.7109375" style="168" customWidth="1"/>
    <col min="7934" max="7934" width="1.7109375" style="168" customWidth="1"/>
    <col min="7935" max="7935" width="9.7109375" style="168" customWidth="1"/>
    <col min="7936" max="7936" width="1.7109375" style="168" customWidth="1"/>
    <col min="7937" max="7937" width="11.42578125" style="168" customWidth="1"/>
    <col min="7938" max="7938" width="1.7109375" style="168" customWidth="1"/>
    <col min="7939" max="7939" width="13.7109375" style="168" bestFit="1" customWidth="1"/>
    <col min="7940" max="7940" width="1.7109375" style="168" customWidth="1"/>
    <col min="7941" max="7941" width="18.28515625" style="168" bestFit="1" customWidth="1"/>
    <col min="7942" max="7942" width="1.7109375" style="168" customWidth="1"/>
    <col min="7943" max="7943" width="13.5703125" style="168" customWidth="1"/>
    <col min="7944" max="7944" width="1.7109375" style="168" customWidth="1"/>
    <col min="7945" max="7945" width="10.85546875" style="168" bestFit="1" customWidth="1"/>
    <col min="7946" max="7946" width="1.7109375" style="168" customWidth="1"/>
    <col min="7947" max="7947" width="9.7109375" style="168" customWidth="1"/>
    <col min="7948" max="7948" width="1.7109375" style="168" customWidth="1"/>
    <col min="7949" max="7949" width="13.7109375" style="168" bestFit="1" customWidth="1"/>
    <col min="7950" max="7950" width="2.85546875" style="168" customWidth="1"/>
    <col min="7951" max="7951" width="9.7109375" style="168" customWidth="1"/>
    <col min="7952" max="8186" width="9.140625" style="168"/>
    <col min="8187" max="8187" width="26.85546875" style="168" customWidth="1"/>
    <col min="8188" max="8188" width="1.7109375" style="168" customWidth="1"/>
    <col min="8189" max="8189" width="13.7109375" style="168" customWidth="1"/>
    <col min="8190" max="8190" width="1.7109375" style="168" customWidth="1"/>
    <col min="8191" max="8191" width="9.7109375" style="168" customWidth="1"/>
    <col min="8192" max="8192" width="1.7109375" style="168" customWidth="1"/>
    <col min="8193" max="8193" width="11.42578125" style="168" customWidth="1"/>
    <col min="8194" max="8194" width="1.7109375" style="168" customWidth="1"/>
    <col min="8195" max="8195" width="13.7109375" style="168" bestFit="1" customWidth="1"/>
    <col min="8196" max="8196" width="1.7109375" style="168" customWidth="1"/>
    <col min="8197" max="8197" width="18.28515625" style="168" bestFit="1" customWidth="1"/>
    <col min="8198" max="8198" width="1.7109375" style="168" customWidth="1"/>
    <col min="8199" max="8199" width="13.5703125" style="168" customWidth="1"/>
    <col min="8200" max="8200" width="1.7109375" style="168" customWidth="1"/>
    <col min="8201" max="8201" width="10.85546875" style="168" bestFit="1" customWidth="1"/>
    <col min="8202" max="8202" width="1.7109375" style="168" customWidth="1"/>
    <col min="8203" max="8203" width="9.7109375" style="168" customWidth="1"/>
    <col min="8204" max="8204" width="1.7109375" style="168" customWidth="1"/>
    <col min="8205" max="8205" width="13.7109375" style="168" bestFit="1" customWidth="1"/>
    <col min="8206" max="8206" width="2.85546875" style="168" customWidth="1"/>
    <col min="8207" max="8207" width="9.7109375" style="168" customWidth="1"/>
    <col min="8208" max="8442" width="9.140625" style="168"/>
    <col min="8443" max="8443" width="26.85546875" style="168" customWidth="1"/>
    <col min="8444" max="8444" width="1.7109375" style="168" customWidth="1"/>
    <col min="8445" max="8445" width="13.7109375" style="168" customWidth="1"/>
    <col min="8446" max="8446" width="1.7109375" style="168" customWidth="1"/>
    <col min="8447" max="8447" width="9.7109375" style="168" customWidth="1"/>
    <col min="8448" max="8448" width="1.7109375" style="168" customWidth="1"/>
    <col min="8449" max="8449" width="11.42578125" style="168" customWidth="1"/>
    <col min="8450" max="8450" width="1.7109375" style="168" customWidth="1"/>
    <col min="8451" max="8451" width="13.7109375" style="168" bestFit="1" customWidth="1"/>
    <col min="8452" max="8452" width="1.7109375" style="168" customWidth="1"/>
    <col min="8453" max="8453" width="18.28515625" style="168" bestFit="1" customWidth="1"/>
    <col min="8454" max="8454" width="1.7109375" style="168" customWidth="1"/>
    <col min="8455" max="8455" width="13.5703125" style="168" customWidth="1"/>
    <col min="8456" max="8456" width="1.7109375" style="168" customWidth="1"/>
    <col min="8457" max="8457" width="10.85546875" style="168" bestFit="1" customWidth="1"/>
    <col min="8458" max="8458" width="1.7109375" style="168" customWidth="1"/>
    <col min="8459" max="8459" width="9.7109375" style="168" customWidth="1"/>
    <col min="8460" max="8460" width="1.7109375" style="168" customWidth="1"/>
    <col min="8461" max="8461" width="13.7109375" style="168" bestFit="1" customWidth="1"/>
    <col min="8462" max="8462" width="2.85546875" style="168" customWidth="1"/>
    <col min="8463" max="8463" width="9.7109375" style="168" customWidth="1"/>
    <col min="8464" max="8698" width="9.140625" style="168"/>
    <col min="8699" max="8699" width="26.85546875" style="168" customWidth="1"/>
    <col min="8700" max="8700" width="1.7109375" style="168" customWidth="1"/>
    <col min="8701" max="8701" width="13.7109375" style="168" customWidth="1"/>
    <col min="8702" max="8702" width="1.7109375" style="168" customWidth="1"/>
    <col min="8703" max="8703" width="9.7109375" style="168" customWidth="1"/>
    <col min="8704" max="8704" width="1.7109375" style="168" customWidth="1"/>
    <col min="8705" max="8705" width="11.42578125" style="168" customWidth="1"/>
    <col min="8706" max="8706" width="1.7109375" style="168" customWidth="1"/>
    <col min="8707" max="8707" width="13.7109375" style="168" bestFit="1" customWidth="1"/>
    <col min="8708" max="8708" width="1.7109375" style="168" customWidth="1"/>
    <col min="8709" max="8709" width="18.28515625" style="168" bestFit="1" customWidth="1"/>
    <col min="8710" max="8710" width="1.7109375" style="168" customWidth="1"/>
    <col min="8711" max="8711" width="13.5703125" style="168" customWidth="1"/>
    <col min="8712" max="8712" width="1.7109375" style="168" customWidth="1"/>
    <col min="8713" max="8713" width="10.85546875" style="168" bestFit="1" customWidth="1"/>
    <col min="8714" max="8714" width="1.7109375" style="168" customWidth="1"/>
    <col min="8715" max="8715" width="9.7109375" style="168" customWidth="1"/>
    <col min="8716" max="8716" width="1.7109375" style="168" customWidth="1"/>
    <col min="8717" max="8717" width="13.7109375" style="168" bestFit="1" customWidth="1"/>
    <col min="8718" max="8718" width="2.85546875" style="168" customWidth="1"/>
    <col min="8719" max="8719" width="9.7109375" style="168" customWidth="1"/>
    <col min="8720" max="8954" width="9.140625" style="168"/>
    <col min="8955" max="8955" width="26.85546875" style="168" customWidth="1"/>
    <col min="8956" max="8956" width="1.7109375" style="168" customWidth="1"/>
    <col min="8957" max="8957" width="13.7109375" style="168" customWidth="1"/>
    <col min="8958" max="8958" width="1.7109375" style="168" customWidth="1"/>
    <col min="8959" max="8959" width="9.7109375" style="168" customWidth="1"/>
    <col min="8960" max="8960" width="1.7109375" style="168" customWidth="1"/>
    <col min="8961" max="8961" width="11.42578125" style="168" customWidth="1"/>
    <col min="8962" max="8962" width="1.7109375" style="168" customWidth="1"/>
    <col min="8963" max="8963" width="13.7109375" style="168" bestFit="1" customWidth="1"/>
    <col min="8964" max="8964" width="1.7109375" style="168" customWidth="1"/>
    <col min="8965" max="8965" width="18.28515625" style="168" bestFit="1" customWidth="1"/>
    <col min="8966" max="8966" width="1.7109375" style="168" customWidth="1"/>
    <col min="8967" max="8967" width="13.5703125" style="168" customWidth="1"/>
    <col min="8968" max="8968" width="1.7109375" style="168" customWidth="1"/>
    <col min="8969" max="8969" width="10.85546875" style="168" bestFit="1" customWidth="1"/>
    <col min="8970" max="8970" width="1.7109375" style="168" customWidth="1"/>
    <col min="8971" max="8971" width="9.7109375" style="168" customWidth="1"/>
    <col min="8972" max="8972" width="1.7109375" style="168" customWidth="1"/>
    <col min="8973" max="8973" width="13.7109375" style="168" bestFit="1" customWidth="1"/>
    <col min="8974" max="8974" width="2.85546875" style="168" customWidth="1"/>
    <col min="8975" max="8975" width="9.7109375" style="168" customWidth="1"/>
    <col min="8976" max="9210" width="9.140625" style="168"/>
    <col min="9211" max="9211" width="26.85546875" style="168" customWidth="1"/>
    <col min="9212" max="9212" width="1.7109375" style="168" customWidth="1"/>
    <col min="9213" max="9213" width="13.7109375" style="168" customWidth="1"/>
    <col min="9214" max="9214" width="1.7109375" style="168" customWidth="1"/>
    <col min="9215" max="9215" width="9.7109375" style="168" customWidth="1"/>
    <col min="9216" max="9216" width="1.7109375" style="168" customWidth="1"/>
    <col min="9217" max="9217" width="11.42578125" style="168" customWidth="1"/>
    <col min="9218" max="9218" width="1.7109375" style="168" customWidth="1"/>
    <col min="9219" max="9219" width="13.7109375" style="168" bestFit="1" customWidth="1"/>
    <col min="9220" max="9220" width="1.7109375" style="168" customWidth="1"/>
    <col min="9221" max="9221" width="18.28515625" style="168" bestFit="1" customWidth="1"/>
    <col min="9222" max="9222" width="1.7109375" style="168" customWidth="1"/>
    <col min="9223" max="9223" width="13.5703125" style="168" customWidth="1"/>
    <col min="9224" max="9224" width="1.7109375" style="168" customWidth="1"/>
    <col min="9225" max="9225" width="10.85546875" style="168" bestFit="1" customWidth="1"/>
    <col min="9226" max="9226" width="1.7109375" style="168" customWidth="1"/>
    <col min="9227" max="9227" width="9.7109375" style="168" customWidth="1"/>
    <col min="9228" max="9228" width="1.7109375" style="168" customWidth="1"/>
    <col min="9229" max="9229" width="13.7109375" style="168" bestFit="1" customWidth="1"/>
    <col min="9230" max="9230" width="2.85546875" style="168" customWidth="1"/>
    <col min="9231" max="9231" width="9.7109375" style="168" customWidth="1"/>
    <col min="9232" max="9466" width="9.140625" style="168"/>
    <col min="9467" max="9467" width="26.85546875" style="168" customWidth="1"/>
    <col min="9468" max="9468" width="1.7109375" style="168" customWidth="1"/>
    <col min="9469" max="9469" width="13.7109375" style="168" customWidth="1"/>
    <col min="9470" max="9470" width="1.7109375" style="168" customWidth="1"/>
    <col min="9471" max="9471" width="9.7109375" style="168" customWidth="1"/>
    <col min="9472" max="9472" width="1.7109375" style="168" customWidth="1"/>
    <col min="9473" max="9473" width="11.42578125" style="168" customWidth="1"/>
    <col min="9474" max="9474" width="1.7109375" style="168" customWidth="1"/>
    <col min="9475" max="9475" width="13.7109375" style="168" bestFit="1" customWidth="1"/>
    <col min="9476" max="9476" width="1.7109375" style="168" customWidth="1"/>
    <col min="9477" max="9477" width="18.28515625" style="168" bestFit="1" customWidth="1"/>
    <col min="9478" max="9478" width="1.7109375" style="168" customWidth="1"/>
    <col min="9479" max="9479" width="13.5703125" style="168" customWidth="1"/>
    <col min="9480" max="9480" width="1.7109375" style="168" customWidth="1"/>
    <col min="9481" max="9481" width="10.85546875" style="168" bestFit="1" customWidth="1"/>
    <col min="9482" max="9482" width="1.7109375" style="168" customWidth="1"/>
    <col min="9483" max="9483" width="9.7109375" style="168" customWidth="1"/>
    <col min="9484" max="9484" width="1.7109375" style="168" customWidth="1"/>
    <col min="9485" max="9485" width="13.7109375" style="168" bestFit="1" customWidth="1"/>
    <col min="9486" max="9486" width="2.85546875" style="168" customWidth="1"/>
    <col min="9487" max="9487" width="9.7109375" style="168" customWidth="1"/>
    <col min="9488" max="9722" width="9.140625" style="168"/>
    <col min="9723" max="9723" width="26.85546875" style="168" customWidth="1"/>
    <col min="9724" max="9724" width="1.7109375" style="168" customWidth="1"/>
    <col min="9725" max="9725" width="13.7109375" style="168" customWidth="1"/>
    <col min="9726" max="9726" width="1.7109375" style="168" customWidth="1"/>
    <col min="9727" max="9727" width="9.7109375" style="168" customWidth="1"/>
    <col min="9728" max="9728" width="1.7109375" style="168" customWidth="1"/>
    <col min="9729" max="9729" width="11.42578125" style="168" customWidth="1"/>
    <col min="9730" max="9730" width="1.7109375" style="168" customWidth="1"/>
    <col min="9731" max="9731" width="13.7109375" style="168" bestFit="1" customWidth="1"/>
    <col min="9732" max="9732" width="1.7109375" style="168" customWidth="1"/>
    <col min="9733" max="9733" width="18.28515625" style="168" bestFit="1" customWidth="1"/>
    <col min="9734" max="9734" width="1.7109375" style="168" customWidth="1"/>
    <col min="9735" max="9735" width="13.5703125" style="168" customWidth="1"/>
    <col min="9736" max="9736" width="1.7109375" style="168" customWidth="1"/>
    <col min="9737" max="9737" width="10.85546875" style="168" bestFit="1" customWidth="1"/>
    <col min="9738" max="9738" width="1.7109375" style="168" customWidth="1"/>
    <col min="9739" max="9739" width="9.7109375" style="168" customWidth="1"/>
    <col min="9740" max="9740" width="1.7109375" style="168" customWidth="1"/>
    <col min="9741" max="9741" width="13.7109375" style="168" bestFit="1" customWidth="1"/>
    <col min="9742" max="9742" width="2.85546875" style="168" customWidth="1"/>
    <col min="9743" max="9743" width="9.7109375" style="168" customWidth="1"/>
    <col min="9744" max="9978" width="9.140625" style="168"/>
    <col min="9979" max="9979" width="26.85546875" style="168" customWidth="1"/>
    <col min="9980" max="9980" width="1.7109375" style="168" customWidth="1"/>
    <col min="9981" max="9981" width="13.7109375" style="168" customWidth="1"/>
    <col min="9982" max="9982" width="1.7109375" style="168" customWidth="1"/>
    <col min="9983" max="9983" width="9.7109375" style="168" customWidth="1"/>
    <col min="9984" max="9984" width="1.7109375" style="168" customWidth="1"/>
    <col min="9985" max="9985" width="11.42578125" style="168" customWidth="1"/>
    <col min="9986" max="9986" width="1.7109375" style="168" customWidth="1"/>
    <col min="9987" max="9987" width="13.7109375" style="168" bestFit="1" customWidth="1"/>
    <col min="9988" max="9988" width="1.7109375" style="168" customWidth="1"/>
    <col min="9989" max="9989" width="18.28515625" style="168" bestFit="1" customWidth="1"/>
    <col min="9990" max="9990" width="1.7109375" style="168" customWidth="1"/>
    <col min="9991" max="9991" width="13.5703125" style="168" customWidth="1"/>
    <col min="9992" max="9992" width="1.7109375" style="168" customWidth="1"/>
    <col min="9993" max="9993" width="10.85546875" style="168" bestFit="1" customWidth="1"/>
    <col min="9994" max="9994" width="1.7109375" style="168" customWidth="1"/>
    <col min="9995" max="9995" width="9.7109375" style="168" customWidth="1"/>
    <col min="9996" max="9996" width="1.7109375" style="168" customWidth="1"/>
    <col min="9997" max="9997" width="13.7109375" style="168" bestFit="1" customWidth="1"/>
    <col min="9998" max="9998" width="2.85546875" style="168" customWidth="1"/>
    <col min="9999" max="9999" width="9.7109375" style="168" customWidth="1"/>
    <col min="10000" max="10234" width="9.140625" style="168"/>
    <col min="10235" max="10235" width="26.85546875" style="168" customWidth="1"/>
    <col min="10236" max="10236" width="1.7109375" style="168" customWidth="1"/>
    <col min="10237" max="10237" width="13.7109375" style="168" customWidth="1"/>
    <col min="10238" max="10238" width="1.7109375" style="168" customWidth="1"/>
    <col min="10239" max="10239" width="9.7109375" style="168" customWidth="1"/>
    <col min="10240" max="10240" width="1.7109375" style="168" customWidth="1"/>
    <col min="10241" max="10241" width="11.42578125" style="168" customWidth="1"/>
    <col min="10242" max="10242" width="1.7109375" style="168" customWidth="1"/>
    <col min="10243" max="10243" width="13.7109375" style="168" bestFit="1" customWidth="1"/>
    <col min="10244" max="10244" width="1.7109375" style="168" customWidth="1"/>
    <col min="10245" max="10245" width="18.28515625" style="168" bestFit="1" customWidth="1"/>
    <col min="10246" max="10246" width="1.7109375" style="168" customWidth="1"/>
    <col min="10247" max="10247" width="13.5703125" style="168" customWidth="1"/>
    <col min="10248" max="10248" width="1.7109375" style="168" customWidth="1"/>
    <col min="10249" max="10249" width="10.85546875" style="168" bestFit="1" customWidth="1"/>
    <col min="10250" max="10250" width="1.7109375" style="168" customWidth="1"/>
    <col min="10251" max="10251" width="9.7109375" style="168" customWidth="1"/>
    <col min="10252" max="10252" width="1.7109375" style="168" customWidth="1"/>
    <col min="10253" max="10253" width="13.7109375" style="168" bestFit="1" customWidth="1"/>
    <col min="10254" max="10254" width="2.85546875" style="168" customWidth="1"/>
    <col min="10255" max="10255" width="9.7109375" style="168" customWidth="1"/>
    <col min="10256" max="10490" width="9.140625" style="168"/>
    <col min="10491" max="10491" width="26.85546875" style="168" customWidth="1"/>
    <col min="10492" max="10492" width="1.7109375" style="168" customWidth="1"/>
    <col min="10493" max="10493" width="13.7109375" style="168" customWidth="1"/>
    <col min="10494" max="10494" width="1.7109375" style="168" customWidth="1"/>
    <col min="10495" max="10495" width="9.7109375" style="168" customWidth="1"/>
    <col min="10496" max="10496" width="1.7109375" style="168" customWidth="1"/>
    <col min="10497" max="10497" width="11.42578125" style="168" customWidth="1"/>
    <col min="10498" max="10498" width="1.7109375" style="168" customWidth="1"/>
    <col min="10499" max="10499" width="13.7109375" style="168" bestFit="1" customWidth="1"/>
    <col min="10500" max="10500" width="1.7109375" style="168" customWidth="1"/>
    <col min="10501" max="10501" width="18.28515625" style="168" bestFit="1" customWidth="1"/>
    <col min="10502" max="10502" width="1.7109375" style="168" customWidth="1"/>
    <col min="10503" max="10503" width="13.5703125" style="168" customWidth="1"/>
    <col min="10504" max="10504" width="1.7109375" style="168" customWidth="1"/>
    <col min="10505" max="10505" width="10.85546875" style="168" bestFit="1" customWidth="1"/>
    <col min="10506" max="10506" width="1.7109375" style="168" customWidth="1"/>
    <col min="10507" max="10507" width="9.7109375" style="168" customWidth="1"/>
    <col min="10508" max="10508" width="1.7109375" style="168" customWidth="1"/>
    <col min="10509" max="10509" width="13.7109375" style="168" bestFit="1" customWidth="1"/>
    <col min="10510" max="10510" width="2.85546875" style="168" customWidth="1"/>
    <col min="10511" max="10511" width="9.7109375" style="168" customWidth="1"/>
    <col min="10512" max="10746" width="9.140625" style="168"/>
    <col min="10747" max="10747" width="26.85546875" style="168" customWidth="1"/>
    <col min="10748" max="10748" width="1.7109375" style="168" customWidth="1"/>
    <col min="10749" max="10749" width="13.7109375" style="168" customWidth="1"/>
    <col min="10750" max="10750" width="1.7109375" style="168" customWidth="1"/>
    <col min="10751" max="10751" width="9.7109375" style="168" customWidth="1"/>
    <col min="10752" max="10752" width="1.7109375" style="168" customWidth="1"/>
    <col min="10753" max="10753" width="11.42578125" style="168" customWidth="1"/>
    <col min="10754" max="10754" width="1.7109375" style="168" customWidth="1"/>
    <col min="10755" max="10755" width="13.7109375" style="168" bestFit="1" customWidth="1"/>
    <col min="10756" max="10756" width="1.7109375" style="168" customWidth="1"/>
    <col min="10757" max="10757" width="18.28515625" style="168" bestFit="1" customWidth="1"/>
    <col min="10758" max="10758" width="1.7109375" style="168" customWidth="1"/>
    <col min="10759" max="10759" width="13.5703125" style="168" customWidth="1"/>
    <col min="10760" max="10760" width="1.7109375" style="168" customWidth="1"/>
    <col min="10761" max="10761" width="10.85546875" style="168" bestFit="1" customWidth="1"/>
    <col min="10762" max="10762" width="1.7109375" style="168" customWidth="1"/>
    <col min="10763" max="10763" width="9.7109375" style="168" customWidth="1"/>
    <col min="10764" max="10764" width="1.7109375" style="168" customWidth="1"/>
    <col min="10765" max="10765" width="13.7109375" style="168" bestFit="1" customWidth="1"/>
    <col min="10766" max="10766" width="2.85546875" style="168" customWidth="1"/>
    <col min="10767" max="10767" width="9.7109375" style="168" customWidth="1"/>
    <col min="10768" max="11002" width="9.140625" style="168"/>
    <col min="11003" max="11003" width="26.85546875" style="168" customWidth="1"/>
    <col min="11004" max="11004" width="1.7109375" style="168" customWidth="1"/>
    <col min="11005" max="11005" width="13.7109375" style="168" customWidth="1"/>
    <col min="11006" max="11006" width="1.7109375" style="168" customWidth="1"/>
    <col min="11007" max="11007" width="9.7109375" style="168" customWidth="1"/>
    <col min="11008" max="11008" width="1.7109375" style="168" customWidth="1"/>
    <col min="11009" max="11009" width="11.42578125" style="168" customWidth="1"/>
    <col min="11010" max="11010" width="1.7109375" style="168" customWidth="1"/>
    <col min="11011" max="11011" width="13.7109375" style="168" bestFit="1" customWidth="1"/>
    <col min="11012" max="11012" width="1.7109375" style="168" customWidth="1"/>
    <col min="11013" max="11013" width="18.28515625" style="168" bestFit="1" customWidth="1"/>
    <col min="11014" max="11014" width="1.7109375" style="168" customWidth="1"/>
    <col min="11015" max="11015" width="13.5703125" style="168" customWidth="1"/>
    <col min="11016" max="11016" width="1.7109375" style="168" customWidth="1"/>
    <col min="11017" max="11017" width="10.85546875" style="168" bestFit="1" customWidth="1"/>
    <col min="11018" max="11018" width="1.7109375" style="168" customWidth="1"/>
    <col min="11019" max="11019" width="9.7109375" style="168" customWidth="1"/>
    <col min="11020" max="11020" width="1.7109375" style="168" customWidth="1"/>
    <col min="11021" max="11021" width="13.7109375" style="168" bestFit="1" customWidth="1"/>
    <col min="11022" max="11022" width="2.85546875" style="168" customWidth="1"/>
    <col min="11023" max="11023" width="9.7109375" style="168" customWidth="1"/>
    <col min="11024" max="11258" width="9.140625" style="168"/>
    <col min="11259" max="11259" width="26.85546875" style="168" customWidth="1"/>
    <col min="11260" max="11260" width="1.7109375" style="168" customWidth="1"/>
    <col min="11261" max="11261" width="13.7109375" style="168" customWidth="1"/>
    <col min="11262" max="11262" width="1.7109375" style="168" customWidth="1"/>
    <col min="11263" max="11263" width="9.7109375" style="168" customWidth="1"/>
    <col min="11264" max="11264" width="1.7109375" style="168" customWidth="1"/>
    <col min="11265" max="11265" width="11.42578125" style="168" customWidth="1"/>
    <col min="11266" max="11266" width="1.7109375" style="168" customWidth="1"/>
    <col min="11267" max="11267" width="13.7109375" style="168" bestFit="1" customWidth="1"/>
    <col min="11268" max="11268" width="1.7109375" style="168" customWidth="1"/>
    <col min="11269" max="11269" width="18.28515625" style="168" bestFit="1" customWidth="1"/>
    <col min="11270" max="11270" width="1.7109375" style="168" customWidth="1"/>
    <col min="11271" max="11271" width="13.5703125" style="168" customWidth="1"/>
    <col min="11272" max="11272" width="1.7109375" style="168" customWidth="1"/>
    <col min="11273" max="11273" width="10.85546875" style="168" bestFit="1" customWidth="1"/>
    <col min="11274" max="11274" width="1.7109375" style="168" customWidth="1"/>
    <col min="11275" max="11275" width="9.7109375" style="168" customWidth="1"/>
    <col min="11276" max="11276" width="1.7109375" style="168" customWidth="1"/>
    <col min="11277" max="11277" width="13.7109375" style="168" bestFit="1" customWidth="1"/>
    <col min="11278" max="11278" width="2.85546875" style="168" customWidth="1"/>
    <col min="11279" max="11279" width="9.7109375" style="168" customWidth="1"/>
    <col min="11280" max="11514" width="9.140625" style="168"/>
    <col min="11515" max="11515" width="26.85546875" style="168" customWidth="1"/>
    <col min="11516" max="11516" width="1.7109375" style="168" customWidth="1"/>
    <col min="11517" max="11517" width="13.7109375" style="168" customWidth="1"/>
    <col min="11518" max="11518" width="1.7109375" style="168" customWidth="1"/>
    <col min="11519" max="11519" width="9.7109375" style="168" customWidth="1"/>
    <col min="11520" max="11520" width="1.7109375" style="168" customWidth="1"/>
    <col min="11521" max="11521" width="11.42578125" style="168" customWidth="1"/>
    <col min="11522" max="11522" width="1.7109375" style="168" customWidth="1"/>
    <col min="11523" max="11523" width="13.7109375" style="168" bestFit="1" customWidth="1"/>
    <col min="11524" max="11524" width="1.7109375" style="168" customWidth="1"/>
    <col min="11525" max="11525" width="18.28515625" style="168" bestFit="1" customWidth="1"/>
    <col min="11526" max="11526" width="1.7109375" style="168" customWidth="1"/>
    <col min="11527" max="11527" width="13.5703125" style="168" customWidth="1"/>
    <col min="11528" max="11528" width="1.7109375" style="168" customWidth="1"/>
    <col min="11529" max="11529" width="10.85546875" style="168" bestFit="1" customWidth="1"/>
    <col min="11530" max="11530" width="1.7109375" style="168" customWidth="1"/>
    <col min="11531" max="11531" width="9.7109375" style="168" customWidth="1"/>
    <col min="11532" max="11532" width="1.7109375" style="168" customWidth="1"/>
    <col min="11533" max="11533" width="13.7109375" style="168" bestFit="1" customWidth="1"/>
    <col min="11534" max="11534" width="2.85546875" style="168" customWidth="1"/>
    <col min="11535" max="11535" width="9.7109375" style="168" customWidth="1"/>
    <col min="11536" max="11770" width="9.140625" style="168"/>
    <col min="11771" max="11771" width="26.85546875" style="168" customWidth="1"/>
    <col min="11772" max="11772" width="1.7109375" style="168" customWidth="1"/>
    <col min="11773" max="11773" width="13.7109375" style="168" customWidth="1"/>
    <col min="11774" max="11774" width="1.7109375" style="168" customWidth="1"/>
    <col min="11775" max="11775" width="9.7109375" style="168" customWidth="1"/>
    <col min="11776" max="11776" width="1.7109375" style="168" customWidth="1"/>
    <col min="11777" max="11777" width="11.42578125" style="168" customWidth="1"/>
    <col min="11778" max="11778" width="1.7109375" style="168" customWidth="1"/>
    <col min="11779" max="11779" width="13.7109375" style="168" bestFit="1" customWidth="1"/>
    <col min="11780" max="11780" width="1.7109375" style="168" customWidth="1"/>
    <col min="11781" max="11781" width="18.28515625" style="168" bestFit="1" customWidth="1"/>
    <col min="11782" max="11782" width="1.7109375" style="168" customWidth="1"/>
    <col min="11783" max="11783" width="13.5703125" style="168" customWidth="1"/>
    <col min="11784" max="11784" width="1.7109375" style="168" customWidth="1"/>
    <col min="11785" max="11785" width="10.85546875" style="168" bestFit="1" customWidth="1"/>
    <col min="11786" max="11786" width="1.7109375" style="168" customWidth="1"/>
    <col min="11787" max="11787" width="9.7109375" style="168" customWidth="1"/>
    <col min="11788" max="11788" width="1.7109375" style="168" customWidth="1"/>
    <col min="11789" max="11789" width="13.7109375" style="168" bestFit="1" customWidth="1"/>
    <col min="11790" max="11790" width="2.85546875" style="168" customWidth="1"/>
    <col min="11791" max="11791" width="9.7109375" style="168" customWidth="1"/>
    <col min="11792" max="12026" width="9.140625" style="168"/>
    <col min="12027" max="12027" width="26.85546875" style="168" customWidth="1"/>
    <col min="12028" max="12028" width="1.7109375" style="168" customWidth="1"/>
    <col min="12029" max="12029" width="13.7109375" style="168" customWidth="1"/>
    <col min="12030" max="12030" width="1.7109375" style="168" customWidth="1"/>
    <col min="12031" max="12031" width="9.7109375" style="168" customWidth="1"/>
    <col min="12032" max="12032" width="1.7109375" style="168" customWidth="1"/>
    <col min="12033" max="12033" width="11.42578125" style="168" customWidth="1"/>
    <col min="12034" max="12034" width="1.7109375" style="168" customWidth="1"/>
    <col min="12035" max="12035" width="13.7109375" style="168" bestFit="1" customWidth="1"/>
    <col min="12036" max="12036" width="1.7109375" style="168" customWidth="1"/>
    <col min="12037" max="12037" width="18.28515625" style="168" bestFit="1" customWidth="1"/>
    <col min="12038" max="12038" width="1.7109375" style="168" customWidth="1"/>
    <col min="12039" max="12039" width="13.5703125" style="168" customWidth="1"/>
    <col min="12040" max="12040" width="1.7109375" style="168" customWidth="1"/>
    <col min="12041" max="12041" width="10.85546875" style="168" bestFit="1" customWidth="1"/>
    <col min="12042" max="12042" width="1.7109375" style="168" customWidth="1"/>
    <col min="12043" max="12043" width="9.7109375" style="168" customWidth="1"/>
    <col min="12044" max="12044" width="1.7109375" style="168" customWidth="1"/>
    <col min="12045" max="12045" width="13.7109375" style="168" bestFit="1" customWidth="1"/>
    <col min="12046" max="12046" width="2.85546875" style="168" customWidth="1"/>
    <col min="12047" max="12047" width="9.7109375" style="168" customWidth="1"/>
    <col min="12048" max="12282" width="9.140625" style="168"/>
    <col min="12283" max="12283" width="26.85546875" style="168" customWidth="1"/>
    <col min="12284" max="12284" width="1.7109375" style="168" customWidth="1"/>
    <col min="12285" max="12285" width="13.7109375" style="168" customWidth="1"/>
    <col min="12286" max="12286" width="1.7109375" style="168" customWidth="1"/>
    <col min="12287" max="12287" width="9.7109375" style="168" customWidth="1"/>
    <col min="12288" max="12288" width="1.7109375" style="168" customWidth="1"/>
    <col min="12289" max="12289" width="11.42578125" style="168" customWidth="1"/>
    <col min="12290" max="12290" width="1.7109375" style="168" customWidth="1"/>
    <col min="12291" max="12291" width="13.7109375" style="168" bestFit="1" customWidth="1"/>
    <col min="12292" max="12292" width="1.7109375" style="168" customWidth="1"/>
    <col min="12293" max="12293" width="18.28515625" style="168" bestFit="1" customWidth="1"/>
    <col min="12294" max="12294" width="1.7109375" style="168" customWidth="1"/>
    <col min="12295" max="12295" width="13.5703125" style="168" customWidth="1"/>
    <col min="12296" max="12296" width="1.7109375" style="168" customWidth="1"/>
    <col min="12297" max="12297" width="10.85546875" style="168" bestFit="1" customWidth="1"/>
    <col min="12298" max="12298" width="1.7109375" style="168" customWidth="1"/>
    <col min="12299" max="12299" width="9.7109375" style="168" customWidth="1"/>
    <col min="12300" max="12300" width="1.7109375" style="168" customWidth="1"/>
    <col min="12301" max="12301" width="13.7109375" style="168" bestFit="1" customWidth="1"/>
    <col min="12302" max="12302" width="2.85546875" style="168" customWidth="1"/>
    <col min="12303" max="12303" width="9.7109375" style="168" customWidth="1"/>
    <col min="12304" max="12538" width="9.140625" style="168"/>
    <col min="12539" max="12539" width="26.85546875" style="168" customWidth="1"/>
    <col min="12540" max="12540" width="1.7109375" style="168" customWidth="1"/>
    <col min="12541" max="12541" width="13.7109375" style="168" customWidth="1"/>
    <col min="12542" max="12542" width="1.7109375" style="168" customWidth="1"/>
    <col min="12543" max="12543" width="9.7109375" style="168" customWidth="1"/>
    <col min="12544" max="12544" width="1.7109375" style="168" customWidth="1"/>
    <col min="12545" max="12545" width="11.42578125" style="168" customWidth="1"/>
    <col min="12546" max="12546" width="1.7109375" style="168" customWidth="1"/>
    <col min="12547" max="12547" width="13.7109375" style="168" bestFit="1" customWidth="1"/>
    <col min="12548" max="12548" width="1.7109375" style="168" customWidth="1"/>
    <col min="12549" max="12549" width="18.28515625" style="168" bestFit="1" customWidth="1"/>
    <col min="12550" max="12550" width="1.7109375" style="168" customWidth="1"/>
    <col min="12551" max="12551" width="13.5703125" style="168" customWidth="1"/>
    <col min="12552" max="12552" width="1.7109375" style="168" customWidth="1"/>
    <col min="12553" max="12553" width="10.85546875" style="168" bestFit="1" customWidth="1"/>
    <col min="12554" max="12554" width="1.7109375" style="168" customWidth="1"/>
    <col min="12555" max="12555" width="9.7109375" style="168" customWidth="1"/>
    <col min="12556" max="12556" width="1.7109375" style="168" customWidth="1"/>
    <col min="12557" max="12557" width="13.7109375" style="168" bestFit="1" customWidth="1"/>
    <col min="12558" max="12558" width="2.85546875" style="168" customWidth="1"/>
    <col min="12559" max="12559" width="9.7109375" style="168" customWidth="1"/>
    <col min="12560" max="12794" width="9.140625" style="168"/>
    <col min="12795" max="12795" width="26.85546875" style="168" customWidth="1"/>
    <col min="12796" max="12796" width="1.7109375" style="168" customWidth="1"/>
    <col min="12797" max="12797" width="13.7109375" style="168" customWidth="1"/>
    <col min="12798" max="12798" width="1.7109375" style="168" customWidth="1"/>
    <col min="12799" max="12799" width="9.7109375" style="168" customWidth="1"/>
    <col min="12800" max="12800" width="1.7109375" style="168" customWidth="1"/>
    <col min="12801" max="12801" width="11.42578125" style="168" customWidth="1"/>
    <col min="12802" max="12802" width="1.7109375" style="168" customWidth="1"/>
    <col min="12803" max="12803" width="13.7109375" style="168" bestFit="1" customWidth="1"/>
    <col min="12804" max="12804" width="1.7109375" style="168" customWidth="1"/>
    <col min="12805" max="12805" width="18.28515625" style="168" bestFit="1" customWidth="1"/>
    <col min="12806" max="12806" width="1.7109375" style="168" customWidth="1"/>
    <col min="12807" max="12807" width="13.5703125" style="168" customWidth="1"/>
    <col min="12808" max="12808" width="1.7109375" style="168" customWidth="1"/>
    <col min="12809" max="12809" width="10.85546875" style="168" bestFit="1" customWidth="1"/>
    <col min="12810" max="12810" width="1.7109375" style="168" customWidth="1"/>
    <col min="12811" max="12811" width="9.7109375" style="168" customWidth="1"/>
    <col min="12812" max="12812" width="1.7109375" style="168" customWidth="1"/>
    <col min="12813" max="12813" width="13.7109375" style="168" bestFit="1" customWidth="1"/>
    <col min="12814" max="12814" width="2.85546875" style="168" customWidth="1"/>
    <col min="12815" max="12815" width="9.7109375" style="168" customWidth="1"/>
    <col min="12816" max="13050" width="9.140625" style="168"/>
    <col min="13051" max="13051" width="26.85546875" style="168" customWidth="1"/>
    <col min="13052" max="13052" width="1.7109375" style="168" customWidth="1"/>
    <col min="13053" max="13053" width="13.7109375" style="168" customWidth="1"/>
    <col min="13054" max="13054" width="1.7109375" style="168" customWidth="1"/>
    <col min="13055" max="13055" width="9.7109375" style="168" customWidth="1"/>
    <col min="13056" max="13056" width="1.7109375" style="168" customWidth="1"/>
    <col min="13057" max="13057" width="11.42578125" style="168" customWidth="1"/>
    <col min="13058" max="13058" width="1.7109375" style="168" customWidth="1"/>
    <col min="13059" max="13059" width="13.7109375" style="168" bestFit="1" customWidth="1"/>
    <col min="13060" max="13060" width="1.7109375" style="168" customWidth="1"/>
    <col min="13061" max="13061" width="18.28515625" style="168" bestFit="1" customWidth="1"/>
    <col min="13062" max="13062" width="1.7109375" style="168" customWidth="1"/>
    <col min="13063" max="13063" width="13.5703125" style="168" customWidth="1"/>
    <col min="13064" max="13064" width="1.7109375" style="168" customWidth="1"/>
    <col min="13065" max="13065" width="10.85546875" style="168" bestFit="1" customWidth="1"/>
    <col min="13066" max="13066" width="1.7109375" style="168" customWidth="1"/>
    <col min="13067" max="13067" width="9.7109375" style="168" customWidth="1"/>
    <col min="13068" max="13068" width="1.7109375" style="168" customWidth="1"/>
    <col min="13069" max="13069" width="13.7109375" style="168" bestFit="1" customWidth="1"/>
    <col min="13070" max="13070" width="2.85546875" style="168" customWidth="1"/>
    <col min="13071" max="13071" width="9.7109375" style="168" customWidth="1"/>
    <col min="13072" max="13306" width="9.140625" style="168"/>
    <col min="13307" max="13307" width="26.85546875" style="168" customWidth="1"/>
    <col min="13308" max="13308" width="1.7109375" style="168" customWidth="1"/>
    <col min="13309" max="13309" width="13.7109375" style="168" customWidth="1"/>
    <col min="13310" max="13310" width="1.7109375" style="168" customWidth="1"/>
    <col min="13311" max="13311" width="9.7109375" style="168" customWidth="1"/>
    <col min="13312" max="13312" width="1.7109375" style="168" customWidth="1"/>
    <col min="13313" max="13313" width="11.42578125" style="168" customWidth="1"/>
    <col min="13314" max="13314" width="1.7109375" style="168" customWidth="1"/>
    <col min="13315" max="13315" width="13.7109375" style="168" bestFit="1" customWidth="1"/>
    <col min="13316" max="13316" width="1.7109375" style="168" customWidth="1"/>
    <col min="13317" max="13317" width="18.28515625" style="168" bestFit="1" customWidth="1"/>
    <col min="13318" max="13318" width="1.7109375" style="168" customWidth="1"/>
    <col min="13319" max="13319" width="13.5703125" style="168" customWidth="1"/>
    <col min="13320" max="13320" width="1.7109375" style="168" customWidth="1"/>
    <col min="13321" max="13321" width="10.85546875" style="168" bestFit="1" customWidth="1"/>
    <col min="13322" max="13322" width="1.7109375" style="168" customWidth="1"/>
    <col min="13323" max="13323" width="9.7109375" style="168" customWidth="1"/>
    <col min="13324" max="13324" width="1.7109375" style="168" customWidth="1"/>
    <col min="13325" max="13325" width="13.7109375" style="168" bestFit="1" customWidth="1"/>
    <col min="13326" max="13326" width="2.85546875" style="168" customWidth="1"/>
    <col min="13327" max="13327" width="9.7109375" style="168" customWidth="1"/>
    <col min="13328" max="13562" width="9.140625" style="168"/>
    <col min="13563" max="13563" width="26.85546875" style="168" customWidth="1"/>
    <col min="13564" max="13564" width="1.7109375" style="168" customWidth="1"/>
    <col min="13565" max="13565" width="13.7109375" style="168" customWidth="1"/>
    <col min="13566" max="13566" width="1.7109375" style="168" customWidth="1"/>
    <col min="13567" max="13567" width="9.7109375" style="168" customWidth="1"/>
    <col min="13568" max="13568" width="1.7109375" style="168" customWidth="1"/>
    <col min="13569" max="13569" width="11.42578125" style="168" customWidth="1"/>
    <col min="13570" max="13570" width="1.7109375" style="168" customWidth="1"/>
    <col min="13571" max="13571" width="13.7109375" style="168" bestFit="1" customWidth="1"/>
    <col min="13572" max="13572" width="1.7109375" style="168" customWidth="1"/>
    <col min="13573" max="13573" width="18.28515625" style="168" bestFit="1" customWidth="1"/>
    <col min="13574" max="13574" width="1.7109375" style="168" customWidth="1"/>
    <col min="13575" max="13575" width="13.5703125" style="168" customWidth="1"/>
    <col min="13576" max="13576" width="1.7109375" style="168" customWidth="1"/>
    <col min="13577" max="13577" width="10.85546875" style="168" bestFit="1" customWidth="1"/>
    <col min="13578" max="13578" width="1.7109375" style="168" customWidth="1"/>
    <col min="13579" max="13579" width="9.7109375" style="168" customWidth="1"/>
    <col min="13580" max="13580" width="1.7109375" style="168" customWidth="1"/>
    <col min="13581" max="13581" width="13.7109375" style="168" bestFit="1" customWidth="1"/>
    <col min="13582" max="13582" width="2.85546875" style="168" customWidth="1"/>
    <col min="13583" max="13583" width="9.7109375" style="168" customWidth="1"/>
    <col min="13584" max="13818" width="9.140625" style="168"/>
    <col min="13819" max="13819" width="26.85546875" style="168" customWidth="1"/>
    <col min="13820" max="13820" width="1.7109375" style="168" customWidth="1"/>
    <col min="13821" max="13821" width="13.7109375" style="168" customWidth="1"/>
    <col min="13822" max="13822" width="1.7109375" style="168" customWidth="1"/>
    <col min="13823" max="13823" width="9.7109375" style="168" customWidth="1"/>
    <col min="13824" max="13824" width="1.7109375" style="168" customWidth="1"/>
    <col min="13825" max="13825" width="11.42578125" style="168" customWidth="1"/>
    <col min="13826" max="13826" width="1.7109375" style="168" customWidth="1"/>
    <col min="13827" max="13827" width="13.7109375" style="168" bestFit="1" customWidth="1"/>
    <col min="13828" max="13828" width="1.7109375" style="168" customWidth="1"/>
    <col min="13829" max="13829" width="18.28515625" style="168" bestFit="1" customWidth="1"/>
    <col min="13830" max="13830" width="1.7109375" style="168" customWidth="1"/>
    <col min="13831" max="13831" width="13.5703125" style="168" customWidth="1"/>
    <col min="13832" max="13832" width="1.7109375" style="168" customWidth="1"/>
    <col min="13833" max="13833" width="10.85546875" style="168" bestFit="1" customWidth="1"/>
    <col min="13834" max="13834" width="1.7109375" style="168" customWidth="1"/>
    <col min="13835" max="13835" width="9.7109375" style="168" customWidth="1"/>
    <col min="13836" max="13836" width="1.7109375" style="168" customWidth="1"/>
    <col min="13837" max="13837" width="13.7109375" style="168" bestFit="1" customWidth="1"/>
    <col min="13838" max="13838" width="2.85546875" style="168" customWidth="1"/>
    <col min="13839" max="13839" width="9.7109375" style="168" customWidth="1"/>
    <col min="13840" max="14074" width="9.140625" style="168"/>
    <col min="14075" max="14075" width="26.85546875" style="168" customWidth="1"/>
    <col min="14076" max="14076" width="1.7109375" style="168" customWidth="1"/>
    <col min="14077" max="14077" width="13.7109375" style="168" customWidth="1"/>
    <col min="14078" max="14078" width="1.7109375" style="168" customWidth="1"/>
    <col min="14079" max="14079" width="9.7109375" style="168" customWidth="1"/>
    <col min="14080" max="14080" width="1.7109375" style="168" customWidth="1"/>
    <col min="14081" max="14081" width="11.42578125" style="168" customWidth="1"/>
    <col min="14082" max="14082" width="1.7109375" style="168" customWidth="1"/>
    <col min="14083" max="14083" width="13.7109375" style="168" bestFit="1" customWidth="1"/>
    <col min="14084" max="14084" width="1.7109375" style="168" customWidth="1"/>
    <col min="14085" max="14085" width="18.28515625" style="168" bestFit="1" customWidth="1"/>
    <col min="14086" max="14086" width="1.7109375" style="168" customWidth="1"/>
    <col min="14087" max="14087" width="13.5703125" style="168" customWidth="1"/>
    <col min="14088" max="14088" width="1.7109375" style="168" customWidth="1"/>
    <col min="14089" max="14089" width="10.85546875" style="168" bestFit="1" customWidth="1"/>
    <col min="14090" max="14090" width="1.7109375" style="168" customWidth="1"/>
    <col min="14091" max="14091" width="9.7109375" style="168" customWidth="1"/>
    <col min="14092" max="14092" width="1.7109375" style="168" customWidth="1"/>
    <col min="14093" max="14093" width="13.7109375" style="168" bestFit="1" customWidth="1"/>
    <col min="14094" max="14094" width="2.85546875" style="168" customWidth="1"/>
    <col min="14095" max="14095" width="9.7109375" style="168" customWidth="1"/>
    <col min="14096" max="14330" width="9.140625" style="168"/>
    <col min="14331" max="14331" width="26.85546875" style="168" customWidth="1"/>
    <col min="14332" max="14332" width="1.7109375" style="168" customWidth="1"/>
    <col min="14333" max="14333" width="13.7109375" style="168" customWidth="1"/>
    <col min="14334" max="14334" width="1.7109375" style="168" customWidth="1"/>
    <col min="14335" max="14335" width="9.7109375" style="168" customWidth="1"/>
    <col min="14336" max="14336" width="1.7109375" style="168" customWidth="1"/>
    <col min="14337" max="14337" width="11.42578125" style="168" customWidth="1"/>
    <col min="14338" max="14338" width="1.7109375" style="168" customWidth="1"/>
    <col min="14339" max="14339" width="13.7109375" style="168" bestFit="1" customWidth="1"/>
    <col min="14340" max="14340" width="1.7109375" style="168" customWidth="1"/>
    <col min="14341" max="14341" width="18.28515625" style="168" bestFit="1" customWidth="1"/>
    <col min="14342" max="14342" width="1.7109375" style="168" customWidth="1"/>
    <col min="14343" max="14343" width="13.5703125" style="168" customWidth="1"/>
    <col min="14344" max="14344" width="1.7109375" style="168" customWidth="1"/>
    <col min="14345" max="14345" width="10.85546875" style="168" bestFit="1" customWidth="1"/>
    <col min="14346" max="14346" width="1.7109375" style="168" customWidth="1"/>
    <col min="14347" max="14347" width="9.7109375" style="168" customWidth="1"/>
    <col min="14348" max="14348" width="1.7109375" style="168" customWidth="1"/>
    <col min="14349" max="14349" width="13.7109375" style="168" bestFit="1" customWidth="1"/>
    <col min="14350" max="14350" width="2.85546875" style="168" customWidth="1"/>
    <col min="14351" max="14351" width="9.7109375" style="168" customWidth="1"/>
    <col min="14352" max="14586" width="9.140625" style="168"/>
    <col min="14587" max="14587" width="26.85546875" style="168" customWidth="1"/>
    <col min="14588" max="14588" width="1.7109375" style="168" customWidth="1"/>
    <col min="14589" max="14589" width="13.7109375" style="168" customWidth="1"/>
    <col min="14590" max="14590" width="1.7109375" style="168" customWidth="1"/>
    <col min="14591" max="14591" width="9.7109375" style="168" customWidth="1"/>
    <col min="14592" max="14592" width="1.7109375" style="168" customWidth="1"/>
    <col min="14593" max="14593" width="11.42578125" style="168" customWidth="1"/>
    <col min="14594" max="14594" width="1.7109375" style="168" customWidth="1"/>
    <col min="14595" max="14595" width="13.7109375" style="168" bestFit="1" customWidth="1"/>
    <col min="14596" max="14596" width="1.7109375" style="168" customWidth="1"/>
    <col min="14597" max="14597" width="18.28515625" style="168" bestFit="1" customWidth="1"/>
    <col min="14598" max="14598" width="1.7109375" style="168" customWidth="1"/>
    <col min="14599" max="14599" width="13.5703125" style="168" customWidth="1"/>
    <col min="14600" max="14600" width="1.7109375" style="168" customWidth="1"/>
    <col min="14601" max="14601" width="10.85546875" style="168" bestFit="1" customWidth="1"/>
    <col min="14602" max="14602" width="1.7109375" style="168" customWidth="1"/>
    <col min="14603" max="14603" width="9.7109375" style="168" customWidth="1"/>
    <col min="14604" max="14604" width="1.7109375" style="168" customWidth="1"/>
    <col min="14605" max="14605" width="13.7109375" style="168" bestFit="1" customWidth="1"/>
    <col min="14606" max="14606" width="2.85546875" style="168" customWidth="1"/>
    <col min="14607" max="14607" width="9.7109375" style="168" customWidth="1"/>
    <col min="14608" max="14842" width="9.140625" style="168"/>
    <col min="14843" max="14843" width="26.85546875" style="168" customWidth="1"/>
    <col min="14844" max="14844" width="1.7109375" style="168" customWidth="1"/>
    <col min="14845" max="14845" width="13.7109375" style="168" customWidth="1"/>
    <col min="14846" max="14846" width="1.7109375" style="168" customWidth="1"/>
    <col min="14847" max="14847" width="9.7109375" style="168" customWidth="1"/>
    <col min="14848" max="14848" width="1.7109375" style="168" customWidth="1"/>
    <col min="14849" max="14849" width="11.42578125" style="168" customWidth="1"/>
    <col min="14850" max="14850" width="1.7109375" style="168" customWidth="1"/>
    <col min="14851" max="14851" width="13.7109375" style="168" bestFit="1" customWidth="1"/>
    <col min="14852" max="14852" width="1.7109375" style="168" customWidth="1"/>
    <col min="14853" max="14853" width="18.28515625" style="168" bestFit="1" customWidth="1"/>
    <col min="14854" max="14854" width="1.7109375" style="168" customWidth="1"/>
    <col min="14855" max="14855" width="13.5703125" style="168" customWidth="1"/>
    <col min="14856" max="14856" width="1.7109375" style="168" customWidth="1"/>
    <col min="14857" max="14857" width="10.85546875" style="168" bestFit="1" customWidth="1"/>
    <col min="14858" max="14858" width="1.7109375" style="168" customWidth="1"/>
    <col min="14859" max="14859" width="9.7109375" style="168" customWidth="1"/>
    <col min="14860" max="14860" width="1.7109375" style="168" customWidth="1"/>
    <col min="14861" max="14861" width="13.7109375" style="168" bestFit="1" customWidth="1"/>
    <col min="14862" max="14862" width="2.85546875" style="168" customWidth="1"/>
    <col min="14863" max="14863" width="9.7109375" style="168" customWidth="1"/>
    <col min="14864" max="15098" width="9.140625" style="168"/>
    <col min="15099" max="15099" width="26.85546875" style="168" customWidth="1"/>
    <col min="15100" max="15100" width="1.7109375" style="168" customWidth="1"/>
    <col min="15101" max="15101" width="13.7109375" style="168" customWidth="1"/>
    <col min="15102" max="15102" width="1.7109375" style="168" customWidth="1"/>
    <col min="15103" max="15103" width="9.7109375" style="168" customWidth="1"/>
    <col min="15104" max="15104" width="1.7109375" style="168" customWidth="1"/>
    <col min="15105" max="15105" width="11.42578125" style="168" customWidth="1"/>
    <col min="15106" max="15106" width="1.7109375" style="168" customWidth="1"/>
    <col min="15107" max="15107" width="13.7109375" style="168" bestFit="1" customWidth="1"/>
    <col min="15108" max="15108" width="1.7109375" style="168" customWidth="1"/>
    <col min="15109" max="15109" width="18.28515625" style="168" bestFit="1" customWidth="1"/>
    <col min="15110" max="15110" width="1.7109375" style="168" customWidth="1"/>
    <col min="15111" max="15111" width="13.5703125" style="168" customWidth="1"/>
    <col min="15112" max="15112" width="1.7109375" style="168" customWidth="1"/>
    <col min="15113" max="15113" width="10.85546875" style="168" bestFit="1" customWidth="1"/>
    <col min="15114" max="15114" width="1.7109375" style="168" customWidth="1"/>
    <col min="15115" max="15115" width="9.7109375" style="168" customWidth="1"/>
    <col min="15116" max="15116" width="1.7109375" style="168" customWidth="1"/>
    <col min="15117" max="15117" width="13.7109375" style="168" bestFit="1" customWidth="1"/>
    <col min="15118" max="15118" width="2.85546875" style="168" customWidth="1"/>
    <col min="15119" max="15119" width="9.7109375" style="168" customWidth="1"/>
    <col min="15120" max="15354" width="9.140625" style="168"/>
    <col min="15355" max="15355" width="26.85546875" style="168" customWidth="1"/>
    <col min="15356" max="15356" width="1.7109375" style="168" customWidth="1"/>
    <col min="15357" max="15357" width="13.7109375" style="168" customWidth="1"/>
    <col min="15358" max="15358" width="1.7109375" style="168" customWidth="1"/>
    <col min="15359" max="15359" width="9.7109375" style="168" customWidth="1"/>
    <col min="15360" max="15360" width="1.7109375" style="168" customWidth="1"/>
    <col min="15361" max="15361" width="11.42578125" style="168" customWidth="1"/>
    <col min="15362" max="15362" width="1.7109375" style="168" customWidth="1"/>
    <col min="15363" max="15363" width="13.7109375" style="168" bestFit="1" customWidth="1"/>
    <col min="15364" max="15364" width="1.7109375" style="168" customWidth="1"/>
    <col min="15365" max="15365" width="18.28515625" style="168" bestFit="1" customWidth="1"/>
    <col min="15366" max="15366" width="1.7109375" style="168" customWidth="1"/>
    <col min="15367" max="15367" width="13.5703125" style="168" customWidth="1"/>
    <col min="15368" max="15368" width="1.7109375" style="168" customWidth="1"/>
    <col min="15369" max="15369" width="10.85546875" style="168" bestFit="1" customWidth="1"/>
    <col min="15370" max="15370" width="1.7109375" style="168" customWidth="1"/>
    <col min="15371" max="15371" width="9.7109375" style="168" customWidth="1"/>
    <col min="15372" max="15372" width="1.7109375" style="168" customWidth="1"/>
    <col min="15373" max="15373" width="13.7109375" style="168" bestFit="1" customWidth="1"/>
    <col min="15374" max="15374" width="2.85546875" style="168" customWidth="1"/>
    <col min="15375" max="15375" width="9.7109375" style="168" customWidth="1"/>
    <col min="15376" max="15610" width="9.140625" style="168"/>
    <col min="15611" max="15611" width="26.85546875" style="168" customWidth="1"/>
    <col min="15612" max="15612" width="1.7109375" style="168" customWidth="1"/>
    <col min="15613" max="15613" width="13.7109375" style="168" customWidth="1"/>
    <col min="15614" max="15614" width="1.7109375" style="168" customWidth="1"/>
    <col min="15615" max="15615" width="9.7109375" style="168" customWidth="1"/>
    <col min="15616" max="15616" width="1.7109375" style="168" customWidth="1"/>
    <col min="15617" max="15617" width="11.42578125" style="168" customWidth="1"/>
    <col min="15618" max="15618" width="1.7109375" style="168" customWidth="1"/>
    <col min="15619" max="15619" width="13.7109375" style="168" bestFit="1" customWidth="1"/>
    <col min="15620" max="15620" width="1.7109375" style="168" customWidth="1"/>
    <col min="15621" max="15621" width="18.28515625" style="168" bestFit="1" customWidth="1"/>
    <col min="15622" max="15622" width="1.7109375" style="168" customWidth="1"/>
    <col min="15623" max="15623" width="13.5703125" style="168" customWidth="1"/>
    <col min="15624" max="15624" width="1.7109375" style="168" customWidth="1"/>
    <col min="15625" max="15625" width="10.85546875" style="168" bestFit="1" customWidth="1"/>
    <col min="15626" max="15626" width="1.7109375" style="168" customWidth="1"/>
    <col min="15627" max="15627" width="9.7109375" style="168" customWidth="1"/>
    <col min="15628" max="15628" width="1.7109375" style="168" customWidth="1"/>
    <col min="15629" max="15629" width="13.7109375" style="168" bestFit="1" customWidth="1"/>
    <col min="15630" max="15630" width="2.85546875" style="168" customWidth="1"/>
    <col min="15631" max="15631" width="9.7109375" style="168" customWidth="1"/>
    <col min="15632" max="15866" width="9.140625" style="168"/>
    <col min="15867" max="15867" width="26.85546875" style="168" customWidth="1"/>
    <col min="15868" max="15868" width="1.7109375" style="168" customWidth="1"/>
    <col min="15869" max="15869" width="13.7109375" style="168" customWidth="1"/>
    <col min="15870" max="15870" width="1.7109375" style="168" customWidth="1"/>
    <col min="15871" max="15871" width="9.7109375" style="168" customWidth="1"/>
    <col min="15872" max="15872" width="1.7109375" style="168" customWidth="1"/>
    <col min="15873" max="15873" width="11.42578125" style="168" customWidth="1"/>
    <col min="15874" max="15874" width="1.7109375" style="168" customWidth="1"/>
    <col min="15875" max="15875" width="13.7109375" style="168" bestFit="1" customWidth="1"/>
    <col min="15876" max="15876" width="1.7109375" style="168" customWidth="1"/>
    <col min="15877" max="15877" width="18.28515625" style="168" bestFit="1" customWidth="1"/>
    <col min="15878" max="15878" width="1.7109375" style="168" customWidth="1"/>
    <col min="15879" max="15879" width="13.5703125" style="168" customWidth="1"/>
    <col min="15880" max="15880" width="1.7109375" style="168" customWidth="1"/>
    <col min="15881" max="15881" width="10.85546875" style="168" bestFit="1" customWidth="1"/>
    <col min="15882" max="15882" width="1.7109375" style="168" customWidth="1"/>
    <col min="15883" max="15883" width="9.7109375" style="168" customWidth="1"/>
    <col min="15884" max="15884" width="1.7109375" style="168" customWidth="1"/>
    <col min="15885" max="15885" width="13.7109375" style="168" bestFit="1" customWidth="1"/>
    <col min="15886" max="15886" width="2.85546875" style="168" customWidth="1"/>
    <col min="15887" max="15887" width="9.7109375" style="168" customWidth="1"/>
    <col min="15888" max="16122" width="9.140625" style="168"/>
    <col min="16123" max="16123" width="26.85546875" style="168" customWidth="1"/>
    <col min="16124" max="16124" width="1.7109375" style="168" customWidth="1"/>
    <col min="16125" max="16125" width="13.7109375" style="168" customWidth="1"/>
    <col min="16126" max="16126" width="1.7109375" style="168" customWidth="1"/>
    <col min="16127" max="16127" width="9.7109375" style="168" customWidth="1"/>
    <col min="16128" max="16128" width="1.7109375" style="168" customWidth="1"/>
    <col min="16129" max="16129" width="11.42578125" style="168" customWidth="1"/>
    <col min="16130" max="16130" width="1.7109375" style="168" customWidth="1"/>
    <col min="16131" max="16131" width="13.7109375" style="168" bestFit="1" customWidth="1"/>
    <col min="16132" max="16132" width="1.7109375" style="168" customWidth="1"/>
    <col min="16133" max="16133" width="18.28515625" style="168" bestFit="1" customWidth="1"/>
    <col min="16134" max="16134" width="1.7109375" style="168" customWidth="1"/>
    <col min="16135" max="16135" width="13.5703125" style="168" customWidth="1"/>
    <col min="16136" max="16136" width="1.7109375" style="168" customWidth="1"/>
    <col min="16137" max="16137" width="10.85546875" style="168" bestFit="1" customWidth="1"/>
    <col min="16138" max="16138" width="1.7109375" style="168" customWidth="1"/>
    <col min="16139" max="16139" width="9.7109375" style="168" customWidth="1"/>
    <col min="16140" max="16140" width="1.7109375" style="168" customWidth="1"/>
    <col min="16141" max="16141" width="13.7109375" style="168" bestFit="1" customWidth="1"/>
    <col min="16142" max="16142" width="2.85546875" style="168" customWidth="1"/>
    <col min="16143" max="16143" width="9.7109375" style="168" customWidth="1"/>
    <col min="16144" max="16384" width="9.140625" style="168"/>
  </cols>
  <sheetData>
    <row r="1" spans="1:12" ht="18.75" x14ac:dyDescent="0.3">
      <c r="A1" s="440" t="str">
        <f>Entity</f>
        <v>Name of Tribe</v>
      </c>
      <c r="B1" s="440"/>
      <c r="C1" s="440"/>
      <c r="D1" s="440"/>
      <c r="E1" s="440"/>
      <c r="F1" s="440"/>
      <c r="G1" s="440"/>
      <c r="K1" s="281" t="s">
        <v>344</v>
      </c>
    </row>
    <row r="2" spans="1:12" ht="18.75" x14ac:dyDescent="0.3">
      <c r="A2" s="302" t="str">
        <f>'start here-do not delete'!G30</f>
        <v>FY 2022</v>
      </c>
      <c r="B2" s="437" t="s">
        <v>159</v>
      </c>
      <c r="C2" s="437"/>
      <c r="D2" s="437"/>
      <c r="E2" s="437"/>
      <c r="F2" s="437"/>
      <c r="G2" s="437"/>
    </row>
    <row r="3" spans="1:12" ht="18.75" x14ac:dyDescent="0.3">
      <c r="A3" s="289" t="s">
        <v>346</v>
      </c>
      <c r="B3" s="79"/>
      <c r="C3" s="85"/>
      <c r="D3" s="79"/>
      <c r="E3" s="79"/>
      <c r="F3" s="79"/>
      <c r="G3" s="85"/>
      <c r="H3" s="79"/>
      <c r="I3" s="79"/>
      <c r="J3" s="79"/>
      <c r="K3" s="154"/>
      <c r="L3" s="154"/>
    </row>
    <row r="4" spans="1:12" ht="18.75" x14ac:dyDescent="0.3">
      <c r="A4" s="287"/>
      <c r="B4" s="79"/>
      <c r="C4" s="85"/>
      <c r="D4" s="79"/>
      <c r="E4" s="79"/>
      <c r="F4" s="79"/>
      <c r="G4" s="85"/>
      <c r="H4" s="79"/>
      <c r="J4" s="79"/>
      <c r="K4" s="154"/>
      <c r="L4" s="154"/>
    </row>
    <row r="5" spans="1:12" x14ac:dyDescent="0.25">
      <c r="A5" s="19"/>
      <c r="B5" s="156"/>
      <c r="C5" s="114" t="str">
        <f>+A2</f>
        <v>FY 2022</v>
      </c>
      <c r="D5" s="156"/>
      <c r="E5" s="156"/>
      <c r="F5" s="208"/>
      <c r="G5" s="114" t="str">
        <f>+A2</f>
        <v>FY 2022</v>
      </c>
      <c r="H5" s="156"/>
      <c r="I5" s="114" t="str">
        <f>A2</f>
        <v>FY 2022</v>
      </c>
      <c r="J5" s="208"/>
      <c r="K5" s="157"/>
      <c r="L5" s="283"/>
    </row>
    <row r="6" spans="1:12" x14ac:dyDescent="0.25">
      <c r="A6" s="156"/>
      <c r="B6" s="156"/>
      <c r="C6" s="156" t="s">
        <v>1</v>
      </c>
      <c r="D6" s="156"/>
      <c r="E6" s="156" t="s">
        <v>2</v>
      </c>
      <c r="F6" s="208"/>
      <c r="G6" s="156" t="s">
        <v>0</v>
      </c>
      <c r="H6" s="156"/>
      <c r="I6" s="156" t="s">
        <v>472</v>
      </c>
      <c r="J6" s="208"/>
      <c r="K6" s="156"/>
      <c r="L6" s="283"/>
    </row>
    <row r="7" spans="1:12" ht="15.75" thickBot="1" x14ac:dyDescent="0.3">
      <c r="A7" s="209" t="s">
        <v>4</v>
      </c>
      <c r="B7" s="209"/>
      <c r="C7" s="35" t="s">
        <v>5</v>
      </c>
      <c r="D7" s="35"/>
      <c r="E7" s="35" t="s">
        <v>6</v>
      </c>
      <c r="F7" s="210"/>
      <c r="G7" s="35" t="s">
        <v>7</v>
      </c>
      <c r="H7" s="35"/>
      <c r="I7" s="211">
        <v>0.12</v>
      </c>
      <c r="J7" s="161" t="s">
        <v>12</v>
      </c>
      <c r="K7" s="35" t="s">
        <v>8</v>
      </c>
      <c r="L7" s="283"/>
    </row>
    <row r="8" spans="1:12" x14ac:dyDescent="0.25">
      <c r="A8" s="16"/>
      <c r="B8" s="16"/>
      <c r="C8" s="16"/>
      <c r="D8" s="16"/>
      <c r="E8" s="16"/>
      <c r="F8" s="17"/>
      <c r="G8" s="16" t="s">
        <v>176</v>
      </c>
      <c r="H8" s="16"/>
      <c r="I8" s="16" t="s">
        <v>176</v>
      </c>
      <c r="J8" s="17"/>
      <c r="K8" s="16"/>
      <c r="L8" s="93"/>
    </row>
    <row r="9" spans="1:12" x14ac:dyDescent="0.25">
      <c r="A9" s="16" t="s">
        <v>14</v>
      </c>
      <c r="B9" s="16"/>
      <c r="C9" s="25">
        <f>'Exh C actual base'!AE52</f>
        <v>229884</v>
      </c>
      <c r="D9" s="16"/>
      <c r="E9" s="162">
        <f t="shared" ref="E9:E26" si="0">ROUND((C9/$C$28),4)</f>
        <v>2.0899999999999998E-2</v>
      </c>
      <c r="F9" s="17"/>
      <c r="G9" s="25">
        <f>ROUND($G$28*E9,0)</f>
        <v>27118</v>
      </c>
      <c r="H9" s="16"/>
      <c r="I9" s="25">
        <f>ROUND(C9*$I$7,0)</f>
        <v>27586</v>
      </c>
      <c r="J9" s="17"/>
      <c r="K9" s="363">
        <f>G9-I9</f>
        <v>-468</v>
      </c>
      <c r="L9" s="93"/>
    </row>
    <row r="10" spans="1:12" x14ac:dyDescent="0.25">
      <c r="A10" s="16" t="s">
        <v>13</v>
      </c>
      <c r="B10" s="16"/>
      <c r="C10" s="12">
        <f>'Exh C actual base'!AE42</f>
        <v>1096069</v>
      </c>
      <c r="D10" s="16"/>
      <c r="E10" s="162">
        <f t="shared" si="0"/>
        <v>9.9500000000000005E-2</v>
      </c>
      <c r="F10" s="17"/>
      <c r="G10" s="12">
        <f>ROUND($G$28*E10,0)</f>
        <v>129100</v>
      </c>
      <c r="H10" s="16"/>
      <c r="I10" s="12">
        <f t="shared" ref="I10:I24" si="1">ROUND(C10*$I$7,0)</f>
        <v>131528</v>
      </c>
      <c r="J10" s="17"/>
      <c r="K10" s="362">
        <f>G10-I10</f>
        <v>-2428</v>
      </c>
      <c r="L10" s="93"/>
    </row>
    <row r="11" spans="1:12" x14ac:dyDescent="0.25">
      <c r="A11" s="16" t="s">
        <v>15</v>
      </c>
      <c r="B11" s="16"/>
      <c r="C11" s="12">
        <f>'Exh C actual base'!AE71</f>
        <v>1005746</v>
      </c>
      <c r="D11" s="16"/>
      <c r="E11" s="162">
        <f t="shared" si="0"/>
        <v>9.1300000000000006E-2</v>
      </c>
      <c r="F11" s="17"/>
      <c r="G11" s="12">
        <f t="shared" ref="G11:G26" si="2">ROUND($G$28*E11,0)</f>
        <v>118461</v>
      </c>
      <c r="H11" s="16"/>
      <c r="I11" s="12">
        <f t="shared" si="1"/>
        <v>120690</v>
      </c>
      <c r="J11" s="17"/>
      <c r="K11" s="362">
        <f t="shared" ref="K11:K24" si="3">G11-I11</f>
        <v>-2229</v>
      </c>
      <c r="L11" s="93"/>
    </row>
    <row r="12" spans="1:12" x14ac:dyDescent="0.25">
      <c r="A12" s="16" t="s">
        <v>163</v>
      </c>
      <c r="B12" s="16"/>
      <c r="C12" s="12">
        <f>'Exh C actual base'!AE78</f>
        <v>125762</v>
      </c>
      <c r="D12" s="16"/>
      <c r="E12" s="162">
        <f t="shared" si="0"/>
        <v>1.14E-2</v>
      </c>
      <c r="F12" s="17"/>
      <c r="G12" s="12">
        <f t="shared" si="2"/>
        <v>14791</v>
      </c>
      <c r="H12" s="16"/>
      <c r="I12" s="12">
        <f t="shared" si="1"/>
        <v>15091</v>
      </c>
      <c r="J12" s="17"/>
      <c r="K12" s="362">
        <f t="shared" si="3"/>
        <v>-300</v>
      </c>
      <c r="L12" s="93"/>
    </row>
    <row r="13" spans="1:12" x14ac:dyDescent="0.25">
      <c r="A13" s="16" t="s">
        <v>310</v>
      </c>
      <c r="B13" s="16"/>
      <c r="C13" s="12">
        <f>'Exh C actual base'!AE85</f>
        <v>0</v>
      </c>
      <c r="D13" s="16"/>
      <c r="E13" s="162">
        <f t="shared" si="0"/>
        <v>0</v>
      </c>
      <c r="F13" s="17"/>
      <c r="G13" s="12">
        <f t="shared" si="2"/>
        <v>0</v>
      </c>
      <c r="H13" s="16"/>
      <c r="I13" s="12">
        <f t="shared" si="1"/>
        <v>0</v>
      </c>
      <c r="J13" s="17"/>
      <c r="K13" s="362">
        <f t="shared" si="3"/>
        <v>0</v>
      </c>
      <c r="L13" s="93"/>
    </row>
    <row r="14" spans="1:12" x14ac:dyDescent="0.25">
      <c r="A14" s="16" t="s">
        <v>17</v>
      </c>
      <c r="B14" s="16"/>
      <c r="C14" s="12">
        <f>'Exh C actual base'!AE93</f>
        <v>1026456</v>
      </c>
      <c r="D14" s="16"/>
      <c r="E14" s="162">
        <f t="shared" si="0"/>
        <v>9.3200000000000005E-2</v>
      </c>
      <c r="F14" s="17"/>
      <c r="G14" s="12">
        <f t="shared" si="2"/>
        <v>120926</v>
      </c>
      <c r="H14" s="16"/>
      <c r="I14" s="12">
        <f t="shared" si="1"/>
        <v>123175</v>
      </c>
      <c r="J14" s="17"/>
      <c r="K14" s="362">
        <f t="shared" si="3"/>
        <v>-2249</v>
      </c>
      <c r="L14" s="93"/>
    </row>
    <row r="15" spans="1:12" x14ac:dyDescent="0.25">
      <c r="A15" s="16" t="s">
        <v>18</v>
      </c>
      <c r="B15" s="16"/>
      <c r="C15" s="12">
        <f>'Exh C actual base'!AE102</f>
        <v>1170817</v>
      </c>
      <c r="D15" s="16"/>
      <c r="E15" s="162">
        <f t="shared" si="0"/>
        <v>0.10630000000000001</v>
      </c>
      <c r="F15" s="17"/>
      <c r="G15" s="12">
        <f t="shared" si="2"/>
        <v>137923</v>
      </c>
      <c r="H15" s="16"/>
      <c r="I15" s="12">
        <f t="shared" si="1"/>
        <v>140498</v>
      </c>
      <c r="J15" s="17"/>
      <c r="K15" s="362">
        <f t="shared" si="3"/>
        <v>-2575</v>
      </c>
      <c r="L15" s="93"/>
    </row>
    <row r="16" spans="1:12" x14ac:dyDescent="0.25">
      <c r="A16" s="16" t="s">
        <v>21</v>
      </c>
      <c r="B16" s="16"/>
      <c r="C16" s="12">
        <f>'Exh C actual base'!AE109</f>
        <v>164592</v>
      </c>
      <c r="D16" s="16"/>
      <c r="E16" s="162">
        <f t="shared" si="0"/>
        <v>1.49E-2</v>
      </c>
      <c r="F16" s="17"/>
      <c r="G16" s="12">
        <f t="shared" si="2"/>
        <v>19333</v>
      </c>
      <c r="H16" s="16"/>
      <c r="I16" s="12">
        <f t="shared" si="1"/>
        <v>19751</v>
      </c>
      <c r="J16" s="17"/>
      <c r="K16" s="362">
        <f t="shared" si="3"/>
        <v>-418</v>
      </c>
      <c r="L16" s="93"/>
    </row>
    <row r="17" spans="1:12" x14ac:dyDescent="0.25">
      <c r="A17" s="16" t="s">
        <v>19</v>
      </c>
      <c r="B17" s="16"/>
      <c r="C17" s="12">
        <f>'Exh C actual base'!AE117</f>
        <v>386539</v>
      </c>
      <c r="D17" s="16"/>
      <c r="E17" s="162">
        <f t="shared" si="0"/>
        <v>3.5099999999999999E-2</v>
      </c>
      <c r="F17" s="17"/>
      <c r="G17" s="12">
        <f t="shared" si="2"/>
        <v>45542</v>
      </c>
      <c r="H17" s="16"/>
      <c r="I17" s="12">
        <f t="shared" si="1"/>
        <v>46385</v>
      </c>
      <c r="J17" s="17"/>
      <c r="K17" s="362">
        <f t="shared" si="3"/>
        <v>-843</v>
      </c>
      <c r="L17" s="93"/>
    </row>
    <row r="18" spans="1:12" x14ac:dyDescent="0.25">
      <c r="A18" s="16" t="s">
        <v>168</v>
      </c>
      <c r="B18" s="16"/>
      <c r="C18" s="12">
        <f>'Exh C actual base'!AE124</f>
        <v>0</v>
      </c>
      <c r="D18" s="16"/>
      <c r="E18" s="162">
        <f t="shared" si="0"/>
        <v>0</v>
      </c>
      <c r="F18" s="17"/>
      <c r="G18" s="12">
        <f t="shared" si="2"/>
        <v>0</v>
      </c>
      <c r="H18" s="16"/>
      <c r="I18" s="12">
        <f t="shared" si="1"/>
        <v>0</v>
      </c>
      <c r="J18" s="17"/>
      <c r="K18" s="362">
        <f t="shared" si="3"/>
        <v>0</v>
      </c>
      <c r="L18" s="93"/>
    </row>
    <row r="19" spans="1:12" x14ac:dyDescent="0.25">
      <c r="A19" s="16" t="s">
        <v>16</v>
      </c>
      <c r="B19" s="16"/>
      <c r="C19" s="12">
        <f>'Exh C actual base'!AE131</f>
        <v>0</v>
      </c>
      <c r="D19" s="16"/>
      <c r="E19" s="162">
        <f t="shared" si="0"/>
        <v>0</v>
      </c>
      <c r="F19" s="17"/>
      <c r="G19" s="12">
        <f t="shared" si="2"/>
        <v>0</v>
      </c>
      <c r="H19" s="16"/>
      <c r="I19" s="12">
        <f t="shared" si="1"/>
        <v>0</v>
      </c>
      <c r="J19" s="17"/>
      <c r="K19" s="362">
        <f t="shared" si="3"/>
        <v>0</v>
      </c>
      <c r="L19" s="93"/>
    </row>
    <row r="20" spans="1:12" x14ac:dyDescent="0.25">
      <c r="A20" s="16" t="s">
        <v>187</v>
      </c>
      <c r="B20" s="16"/>
      <c r="C20" s="12">
        <f>'Exh C actual base'!AE138</f>
        <v>0</v>
      </c>
      <c r="D20" s="16"/>
      <c r="E20" s="162">
        <f t="shared" si="0"/>
        <v>0</v>
      </c>
      <c r="F20" s="17"/>
      <c r="G20" s="12">
        <f t="shared" si="2"/>
        <v>0</v>
      </c>
      <c r="H20" s="16"/>
      <c r="I20" s="12">
        <f t="shared" si="1"/>
        <v>0</v>
      </c>
      <c r="J20" s="17"/>
      <c r="K20" s="362">
        <f t="shared" si="3"/>
        <v>0</v>
      </c>
      <c r="L20" s="93"/>
    </row>
    <row r="21" spans="1:12" x14ac:dyDescent="0.25">
      <c r="A21" s="16" t="s">
        <v>20</v>
      </c>
      <c r="B21" s="16"/>
      <c r="C21" s="12">
        <f>'Exh C actual base'!AE145</f>
        <v>145608</v>
      </c>
      <c r="D21" s="16"/>
      <c r="E21" s="162">
        <f t="shared" si="0"/>
        <v>1.32E-2</v>
      </c>
      <c r="F21" s="17"/>
      <c r="G21" s="12">
        <f t="shared" si="2"/>
        <v>17127</v>
      </c>
      <c r="H21" s="16"/>
      <c r="I21" s="12">
        <f t="shared" si="1"/>
        <v>17473</v>
      </c>
      <c r="J21" s="17"/>
      <c r="K21" s="362">
        <f t="shared" si="3"/>
        <v>-346</v>
      </c>
      <c r="L21" s="93"/>
    </row>
    <row r="22" spans="1:12" x14ac:dyDescent="0.25">
      <c r="A22" s="16" t="s">
        <v>169</v>
      </c>
      <c r="B22" s="16"/>
      <c r="C22" s="12">
        <f>'Exh C actual base'!AE151</f>
        <v>0</v>
      </c>
      <c r="D22" s="16"/>
      <c r="E22" s="162">
        <f t="shared" si="0"/>
        <v>0</v>
      </c>
      <c r="F22" s="17"/>
      <c r="G22" s="12">
        <f t="shared" si="2"/>
        <v>0</v>
      </c>
      <c r="H22" s="16"/>
      <c r="I22" s="12">
        <f t="shared" si="1"/>
        <v>0</v>
      </c>
      <c r="J22" s="17"/>
      <c r="K22" s="362">
        <f t="shared" si="3"/>
        <v>0</v>
      </c>
      <c r="L22" s="93"/>
    </row>
    <row r="23" spans="1:12" x14ac:dyDescent="0.25">
      <c r="A23" s="16" t="s">
        <v>170</v>
      </c>
      <c r="B23" s="16"/>
      <c r="C23" s="12">
        <f>'Exh C actual base'!AE158</f>
        <v>0</v>
      </c>
      <c r="D23" s="16"/>
      <c r="E23" s="162">
        <f t="shared" si="0"/>
        <v>0</v>
      </c>
      <c r="F23" s="17"/>
      <c r="G23" s="12">
        <f t="shared" si="2"/>
        <v>0</v>
      </c>
      <c r="H23" s="16"/>
      <c r="I23" s="12">
        <f t="shared" si="1"/>
        <v>0</v>
      </c>
      <c r="J23" s="17"/>
      <c r="K23" s="362">
        <f t="shared" si="3"/>
        <v>0</v>
      </c>
      <c r="L23" s="93"/>
    </row>
    <row r="24" spans="1:12" x14ac:dyDescent="0.25">
      <c r="A24" s="16" t="s">
        <v>315</v>
      </c>
      <c r="B24" s="16"/>
      <c r="C24" s="12">
        <f>'Exh C actual base'!AE170</f>
        <v>144497</v>
      </c>
      <c r="D24" s="16"/>
      <c r="E24" s="162">
        <f t="shared" si="0"/>
        <v>1.3100000000000001E-2</v>
      </c>
      <c r="F24" s="17"/>
      <c r="G24" s="12">
        <f t="shared" si="2"/>
        <v>16997</v>
      </c>
      <c r="H24" s="16"/>
      <c r="I24" s="12">
        <f t="shared" si="1"/>
        <v>17340</v>
      </c>
      <c r="J24" s="17"/>
      <c r="K24" s="362">
        <f t="shared" si="3"/>
        <v>-343</v>
      </c>
      <c r="L24" s="93"/>
    </row>
    <row r="25" spans="1:12" x14ac:dyDescent="0.25">
      <c r="A25" s="16" t="s">
        <v>11</v>
      </c>
      <c r="B25" s="16"/>
      <c r="C25" s="12">
        <f>'Exh C actual base'!AE60</f>
        <v>843721</v>
      </c>
      <c r="D25" s="25"/>
      <c r="E25" s="162">
        <f t="shared" si="0"/>
        <v>7.6600000000000001E-2</v>
      </c>
      <c r="F25" s="116"/>
      <c r="G25" s="12">
        <f t="shared" si="2"/>
        <v>99388</v>
      </c>
      <c r="H25" s="25"/>
      <c r="I25" s="12">
        <f>ROUND(C25*$I$7,0)</f>
        <v>101247</v>
      </c>
      <c r="J25" s="16"/>
      <c r="K25" s="362" t="s">
        <v>176</v>
      </c>
      <c r="L25" s="163" t="s">
        <v>23</v>
      </c>
    </row>
    <row r="26" spans="1:12" x14ac:dyDescent="0.25">
      <c r="A26" s="16" t="s">
        <v>22</v>
      </c>
      <c r="B26" s="16"/>
      <c r="C26" s="12">
        <f>'Exh C actual base'!AE186</f>
        <v>4673219</v>
      </c>
      <c r="D26" s="16"/>
      <c r="E26" s="162">
        <f t="shared" si="0"/>
        <v>0.42430000000000001</v>
      </c>
      <c r="F26" s="17"/>
      <c r="G26" s="12">
        <f t="shared" si="2"/>
        <v>550525</v>
      </c>
      <c r="H26" s="16"/>
      <c r="I26" s="12">
        <f>ROUND(C26*$I$7,0)</f>
        <v>560786</v>
      </c>
      <c r="J26" s="16"/>
      <c r="K26" s="6"/>
      <c r="L26" s="164" t="s">
        <v>25</v>
      </c>
    </row>
    <row r="27" spans="1:12" x14ac:dyDescent="0.25">
      <c r="A27" s="16"/>
      <c r="B27" s="16"/>
      <c r="C27" s="165"/>
      <c r="D27" s="16"/>
      <c r="E27" s="166"/>
      <c r="F27" s="17"/>
      <c r="G27" s="165"/>
      <c r="H27" s="16"/>
      <c r="I27" s="165"/>
      <c r="J27" s="17"/>
      <c r="K27" s="165"/>
      <c r="L27" s="93"/>
    </row>
    <row r="28" spans="1:12" ht="15.75" thickBot="1" x14ac:dyDescent="0.3">
      <c r="A28" s="16" t="s">
        <v>24</v>
      </c>
      <c r="B28" s="16"/>
      <c r="C28" s="15">
        <f>SUM(C9:C27)</f>
        <v>11012910</v>
      </c>
      <c r="D28" s="16"/>
      <c r="E28" s="167">
        <f>ROUND(SUM(E9:E27),3)</f>
        <v>1</v>
      </c>
      <c r="F28" s="17"/>
      <c r="G28" s="15">
        <f>G38</f>
        <v>1297490</v>
      </c>
      <c r="H28" s="17"/>
      <c r="I28" s="15">
        <f>SUM(I9:I27)</f>
        <v>1321550</v>
      </c>
      <c r="J28" s="17"/>
      <c r="K28" s="364">
        <f>SUM(K9:K27)</f>
        <v>-12199</v>
      </c>
      <c r="L28" s="93"/>
    </row>
    <row r="29" spans="1:12" ht="15.75" thickTop="1" x14ac:dyDescent="0.25">
      <c r="A29" s="16"/>
      <c r="B29" s="16"/>
      <c r="C29" s="20"/>
      <c r="D29" s="16"/>
      <c r="E29" s="177"/>
      <c r="F29" s="17"/>
      <c r="G29" s="20"/>
      <c r="H29" s="17"/>
      <c r="I29" s="20"/>
      <c r="J29" s="17"/>
      <c r="K29" s="20"/>
      <c r="L29" s="93"/>
    </row>
    <row r="30" spans="1:12" x14ac:dyDescent="0.25">
      <c r="C30" s="169" t="s">
        <v>297</v>
      </c>
      <c r="D30" s="169"/>
      <c r="E30" s="170"/>
      <c r="F30" s="169"/>
      <c r="G30" s="170"/>
      <c r="H30" s="170"/>
      <c r="I30" s="170"/>
      <c r="J30" s="170"/>
      <c r="K30" s="173" t="s">
        <v>245</v>
      </c>
      <c r="L30" s="93"/>
    </row>
    <row r="31" spans="1:12" x14ac:dyDescent="0.25">
      <c r="C31" s="16"/>
      <c r="D31" s="169"/>
      <c r="E31" s="169"/>
      <c r="F31" s="169"/>
      <c r="G31" s="169"/>
      <c r="H31" s="170"/>
      <c r="I31" s="170"/>
      <c r="J31" s="170"/>
      <c r="L31" s="93"/>
    </row>
    <row r="32" spans="1:12" x14ac:dyDescent="0.25">
      <c r="C32" s="16"/>
      <c r="D32" s="169"/>
      <c r="E32" s="169"/>
      <c r="F32" s="169"/>
      <c r="G32" s="169"/>
      <c r="H32" s="170"/>
      <c r="I32" s="170"/>
      <c r="J32" s="170"/>
      <c r="L32" s="93"/>
    </row>
    <row r="33" spans="1:13" x14ac:dyDescent="0.25">
      <c r="B33" s="174" t="str">
        <f>'start here-do not delete'!G30</f>
        <v>FY 2022</v>
      </c>
      <c r="C33" s="168"/>
      <c r="E33" s="174" t="s">
        <v>379</v>
      </c>
      <c r="F33" s="174"/>
      <c r="G33" s="359">
        <f>'Exh E-1 actual pool'!N68</f>
        <v>1887808</v>
      </c>
      <c r="I33" s="168" t="s">
        <v>295</v>
      </c>
      <c r="M33" s="286"/>
    </row>
    <row r="34" spans="1:13" x14ac:dyDescent="0.25">
      <c r="B34" s="174" t="str">
        <f>'start here-do not delete'!G30</f>
        <v>FY 2022</v>
      </c>
      <c r="C34" s="168"/>
      <c r="E34" s="174" t="s">
        <v>355</v>
      </c>
      <c r="F34" s="174"/>
      <c r="G34" s="299">
        <f>'Exh C actual base'!AH190</f>
        <v>0.68730000000000002</v>
      </c>
      <c r="I34" s="168" t="s">
        <v>297</v>
      </c>
      <c r="M34" s="286"/>
    </row>
    <row r="35" spans="1:13" x14ac:dyDescent="0.25">
      <c r="C35" s="168"/>
      <c r="E35" s="298"/>
      <c r="F35" s="174"/>
      <c r="G35" s="404">
        <f>ROUND(G33*G34,0)</f>
        <v>1297490</v>
      </c>
      <c r="M35" s="286"/>
    </row>
    <row r="36" spans="1:13" x14ac:dyDescent="0.25">
      <c r="B36" s="174" t="s">
        <v>449</v>
      </c>
      <c r="C36" s="168"/>
      <c r="E36" s="174" t="s">
        <v>382</v>
      </c>
      <c r="F36" s="174"/>
      <c r="G36" s="406">
        <v>0</v>
      </c>
      <c r="H36" s="274" t="s">
        <v>12</v>
      </c>
      <c r="I36" s="57"/>
      <c r="M36" s="286"/>
    </row>
    <row r="37" spans="1:13" x14ac:dyDescent="0.25">
      <c r="C37" s="168"/>
      <c r="E37" s="168"/>
      <c r="F37" s="174"/>
      <c r="G37" s="115"/>
      <c r="I37" s="57"/>
      <c r="M37" s="286"/>
    </row>
    <row r="38" spans="1:13" ht="15.75" thickBot="1" x14ac:dyDescent="0.3">
      <c r="C38" s="168"/>
      <c r="E38" s="174" t="s">
        <v>381</v>
      </c>
      <c r="F38" s="174"/>
      <c r="G38" s="360">
        <f>SUM(G35:G37)</f>
        <v>1297490</v>
      </c>
      <c r="I38" s="57"/>
      <c r="M38" s="286"/>
    </row>
    <row r="39" spans="1:13" ht="15.75" thickTop="1" x14ac:dyDescent="0.25">
      <c r="C39" s="16"/>
      <c r="D39" s="169"/>
      <c r="E39" s="169"/>
      <c r="F39" s="169"/>
      <c r="G39" s="169"/>
      <c r="H39" s="170"/>
      <c r="I39" s="170"/>
      <c r="J39" s="170"/>
      <c r="L39" s="93"/>
    </row>
    <row r="40" spans="1:13" x14ac:dyDescent="0.25">
      <c r="A40" s="357" t="s">
        <v>77</v>
      </c>
      <c r="B40" s="357"/>
      <c r="C40" s="168"/>
      <c r="E40" s="168"/>
      <c r="G40" s="168"/>
      <c r="L40" s="93"/>
    </row>
    <row r="41" spans="1:13" ht="15.75" x14ac:dyDescent="0.25">
      <c r="A41" s="439" t="s">
        <v>473</v>
      </c>
      <c r="B41" s="439"/>
      <c r="C41" s="439"/>
      <c r="D41" s="439"/>
      <c r="E41" s="439"/>
      <c r="F41" s="439"/>
      <c r="G41" s="439"/>
      <c r="H41" s="439"/>
      <c r="I41" s="439"/>
      <c r="J41" s="439"/>
      <c r="K41" s="439"/>
      <c r="L41" s="18"/>
    </row>
    <row r="42" spans="1:13" x14ac:dyDescent="0.25">
      <c r="A42" s="16"/>
      <c r="B42" s="16"/>
      <c r="C42" s="16"/>
      <c r="D42" s="16"/>
      <c r="E42" s="16"/>
      <c r="F42" s="17"/>
      <c r="G42" s="260"/>
      <c r="H42" s="16"/>
      <c r="I42" s="16"/>
      <c r="J42" s="17"/>
      <c r="K42" s="20"/>
      <c r="L42" s="18"/>
    </row>
    <row r="43" spans="1:13" ht="81" customHeight="1" x14ac:dyDescent="0.25">
      <c r="A43" s="438" t="s">
        <v>470</v>
      </c>
      <c r="B43" s="438"/>
      <c r="C43" s="438"/>
      <c r="D43" s="438"/>
      <c r="E43" s="438"/>
      <c r="F43" s="438"/>
      <c r="G43" s="438"/>
      <c r="H43" s="438"/>
      <c r="I43" s="438"/>
      <c r="J43" s="438"/>
      <c r="K43" s="438"/>
      <c r="L43" s="18"/>
    </row>
    <row r="44" spans="1:13" x14ac:dyDescent="0.25">
      <c r="A44" s="262"/>
      <c r="B44" s="262"/>
      <c r="C44" s="262"/>
      <c r="D44" s="262"/>
      <c r="E44" s="262"/>
      <c r="F44" s="262"/>
      <c r="G44" s="262"/>
      <c r="H44" s="262"/>
      <c r="I44" s="262"/>
      <c r="J44" s="262"/>
      <c r="K44" s="262"/>
      <c r="L44" s="18"/>
    </row>
    <row r="45" spans="1:13" ht="37.5" customHeight="1" x14ac:dyDescent="0.25">
      <c r="A45" s="421" t="s">
        <v>471</v>
      </c>
      <c r="B45" s="421"/>
      <c r="C45" s="421"/>
      <c r="D45" s="421"/>
      <c r="E45" s="421"/>
      <c r="F45" s="421"/>
      <c r="G45" s="421"/>
      <c r="H45" s="421"/>
      <c r="I45" s="421"/>
      <c r="J45" s="421"/>
      <c r="K45" s="421"/>
      <c r="L45" s="18"/>
    </row>
    <row r="46" spans="1:13" x14ac:dyDescent="0.25">
      <c r="A46" s="284"/>
      <c r="B46" s="284"/>
      <c r="C46" s="284"/>
      <c r="D46" s="284"/>
      <c r="E46" s="284"/>
      <c r="F46" s="284"/>
      <c r="G46" s="284"/>
      <c r="H46" s="284"/>
      <c r="I46" s="284"/>
      <c r="J46" s="284"/>
      <c r="K46" s="284"/>
      <c r="L46" s="18"/>
    </row>
  </sheetData>
  <mergeCells count="5">
    <mergeCell ref="A43:K43"/>
    <mergeCell ref="A41:K41"/>
    <mergeCell ref="A45:K45"/>
    <mergeCell ref="A1:G1"/>
    <mergeCell ref="B2:G2"/>
  </mergeCells>
  <printOptions headings="1"/>
  <pageMargins left="0.45" right="0.45" top="1" bottom="0.75" header="0.3" footer="0.3"/>
  <pageSetup scale="90" orientation="portrait" horizontalDpi="0" verticalDpi="0" r:id="rId1"/>
  <headerFooter>
    <oddFooter>&amp;L&amp;F&amp;C&amp;A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50"/>
  <sheetViews>
    <sheetView zoomScaleNormal="100" workbookViewId="0">
      <pane ySplit="9" topLeftCell="A10" activePane="bottomLeft" state="frozen"/>
      <selection pane="bottomLeft" activeCell="I9" sqref="I9"/>
    </sheetView>
  </sheetViews>
  <sheetFormatPr defaultColWidth="9.140625" defaultRowHeight="12.75" x14ac:dyDescent="0.2"/>
  <cols>
    <col min="1" max="1" width="11.28515625" style="16" customWidth="1"/>
    <col min="2" max="2" width="5.28515625" style="16" customWidth="1"/>
    <col min="3" max="3" width="12.28515625" style="16" customWidth="1"/>
    <col min="4" max="4" width="2.7109375" style="16" customWidth="1"/>
    <col min="5" max="5" width="10.7109375" style="16" customWidth="1"/>
    <col min="6" max="6" width="2.85546875" style="16" customWidth="1"/>
    <col min="7" max="7" width="11.85546875" style="16" customWidth="1"/>
    <col min="8" max="8" width="1.85546875" style="16" customWidth="1"/>
    <col min="9" max="9" width="12.5703125" style="16" customWidth="1"/>
    <col min="10" max="10" width="2.140625" style="16" customWidth="1"/>
    <col min="11" max="11" width="10.7109375" style="16" customWidth="1"/>
    <col min="12" max="12" width="1.7109375" style="16" customWidth="1"/>
    <col min="13" max="13" width="10.7109375" style="16" customWidth="1"/>
    <col min="14" max="14" width="1.28515625" style="16" customWidth="1"/>
    <col min="15" max="15" width="10.7109375" style="16" customWidth="1"/>
    <col min="16" max="16" width="1.28515625" style="18" customWidth="1"/>
    <col min="17" max="17" width="12.42578125" style="16" customWidth="1"/>
    <col min="18" max="18" width="2.85546875" style="16" customWidth="1"/>
    <col min="19" max="19" width="13.140625" style="16" customWidth="1"/>
    <col min="20" max="20" width="12.7109375" style="16" customWidth="1"/>
    <col min="21" max="16384" width="9.140625" style="16"/>
  </cols>
  <sheetData>
    <row r="1" spans="1:22" ht="18.75" x14ac:dyDescent="0.3">
      <c r="A1" s="437" t="str">
        <f>Entity</f>
        <v>Name of Tribe</v>
      </c>
      <c r="B1" s="437"/>
      <c r="C1" s="437"/>
      <c r="D1" s="437"/>
      <c r="E1" s="437"/>
      <c r="F1" s="154"/>
      <c r="G1" s="154"/>
      <c r="H1" s="154"/>
      <c r="I1" s="154"/>
      <c r="J1" s="154"/>
      <c r="K1" s="154"/>
      <c r="L1" s="154"/>
      <c r="M1" s="154"/>
      <c r="N1" s="154"/>
      <c r="O1" s="154"/>
      <c r="P1" s="79"/>
      <c r="Q1" s="155" t="s">
        <v>441</v>
      </c>
    </row>
    <row r="2" spans="1:22" s="157" customFormat="1" ht="18.75" customHeight="1" x14ac:dyDescent="0.3">
      <c r="A2" s="96" t="str">
        <f>'start here-do not delete'!G30</f>
        <v>FY 2022</v>
      </c>
      <c r="B2" s="443" t="s">
        <v>159</v>
      </c>
      <c r="C2" s="443"/>
      <c r="D2" s="443"/>
      <c r="E2" s="443"/>
      <c r="F2" s="443"/>
      <c r="G2" s="156"/>
      <c r="H2" s="156"/>
      <c r="I2" s="156"/>
      <c r="J2" s="156"/>
      <c r="K2" s="156"/>
      <c r="L2" s="156"/>
      <c r="M2" s="156" t="s">
        <v>176</v>
      </c>
      <c r="N2" s="156"/>
      <c r="O2" s="156"/>
      <c r="P2" s="19"/>
      <c r="R2" s="93"/>
      <c r="S2" s="158"/>
    </row>
    <row r="3" spans="1:22" s="157" customFormat="1" ht="18.75" customHeight="1" x14ac:dyDescent="0.3">
      <c r="A3" s="444" t="s">
        <v>452</v>
      </c>
      <c r="B3" s="444"/>
      <c r="C3" s="444"/>
      <c r="D3" s="444"/>
      <c r="E3" s="444"/>
      <c r="F3" s="444"/>
      <c r="G3" s="444"/>
      <c r="H3" s="444"/>
      <c r="I3" s="444"/>
      <c r="J3" s="444"/>
      <c r="K3" s="156"/>
      <c r="L3" s="156"/>
      <c r="M3" s="156"/>
      <c r="N3" s="156"/>
      <c r="O3" s="156"/>
      <c r="P3" s="19"/>
      <c r="R3" s="93"/>
      <c r="S3" s="158"/>
    </row>
    <row r="4" spans="1:22" s="157" customFormat="1" ht="15" x14ac:dyDescent="0.25">
      <c r="B4" s="159"/>
      <c r="C4" s="160"/>
      <c r="D4" s="160"/>
      <c r="E4" s="160"/>
      <c r="F4" s="160"/>
      <c r="G4" s="160"/>
      <c r="H4" s="160"/>
      <c r="I4" s="160"/>
      <c r="J4" s="160"/>
      <c r="K4" s="160"/>
      <c r="L4" s="160"/>
      <c r="M4" s="160"/>
      <c r="N4" s="160"/>
      <c r="O4" s="160"/>
      <c r="P4" s="24"/>
      <c r="Q4" s="160"/>
      <c r="R4" s="93"/>
      <c r="S4" s="158"/>
    </row>
    <row r="5" spans="1:22" s="157" customFormat="1" ht="15" x14ac:dyDescent="0.25">
      <c r="B5" s="159"/>
      <c r="C5" s="160"/>
      <c r="D5" s="160"/>
      <c r="E5" s="160"/>
      <c r="F5" s="160"/>
      <c r="G5" s="160"/>
      <c r="H5" s="160"/>
      <c r="J5" s="160"/>
      <c r="K5" s="160"/>
      <c r="L5" s="160"/>
      <c r="M5" s="160"/>
      <c r="N5" s="160"/>
      <c r="O5" s="160"/>
      <c r="P5" s="24"/>
      <c r="Q5" s="160"/>
      <c r="R5" s="291"/>
      <c r="S5" s="158"/>
    </row>
    <row r="6" spans="1:22" s="157" customFormat="1" ht="14.25" x14ac:dyDescent="0.2">
      <c r="A6" s="19"/>
      <c r="B6" s="156"/>
      <c r="C6" s="114" t="str">
        <f>+A2</f>
        <v>FY 2022</v>
      </c>
      <c r="D6" s="156"/>
      <c r="E6" s="156"/>
      <c r="F6" s="208"/>
      <c r="G6" s="114" t="str">
        <f>+A2</f>
        <v>FY 2022</v>
      </c>
      <c r="H6" s="156"/>
      <c r="I6" s="114" t="str">
        <f>A2</f>
        <v>FY 2022</v>
      </c>
      <c r="J6" s="208"/>
      <c r="K6" s="156" t="s">
        <v>0</v>
      </c>
      <c r="L6" s="156"/>
      <c r="P6" s="158"/>
      <c r="R6" s="292"/>
      <c r="S6" s="158"/>
    </row>
    <row r="7" spans="1:22" s="157" customFormat="1" ht="14.25" x14ac:dyDescent="0.2">
      <c r="A7" s="156"/>
      <c r="B7" s="156"/>
      <c r="C7" s="156" t="s">
        <v>1</v>
      </c>
      <c r="D7" s="156"/>
      <c r="E7" s="156" t="s">
        <v>2</v>
      </c>
      <c r="F7" s="208"/>
      <c r="G7" s="156" t="s">
        <v>0</v>
      </c>
      <c r="H7" s="156"/>
      <c r="I7" s="156" t="s">
        <v>472</v>
      </c>
      <c r="J7" s="208"/>
      <c r="K7" s="156" t="s">
        <v>28</v>
      </c>
      <c r="L7" s="156"/>
      <c r="M7" s="156" t="s">
        <v>177</v>
      </c>
      <c r="N7" s="156"/>
      <c r="O7" s="156" t="s">
        <v>178</v>
      </c>
      <c r="P7" s="19"/>
      <c r="Q7" s="156"/>
      <c r="R7" s="292"/>
      <c r="S7" s="19" t="s">
        <v>343</v>
      </c>
      <c r="T7" s="156" t="s">
        <v>347</v>
      </c>
    </row>
    <row r="8" spans="1:22" s="157" customFormat="1" ht="15" thickBot="1" x14ac:dyDescent="0.25">
      <c r="A8" s="209" t="s">
        <v>4</v>
      </c>
      <c r="B8" s="209"/>
      <c r="C8" s="35" t="s">
        <v>5</v>
      </c>
      <c r="D8" s="35"/>
      <c r="E8" s="35" t="s">
        <v>6</v>
      </c>
      <c r="F8" s="210"/>
      <c r="G8" s="35" t="s">
        <v>7</v>
      </c>
      <c r="H8" s="35"/>
      <c r="I8" s="211">
        <v>0.2</v>
      </c>
      <c r="J8" s="161" t="s">
        <v>12</v>
      </c>
      <c r="K8" s="35" t="s">
        <v>139</v>
      </c>
      <c r="L8" s="35"/>
      <c r="M8" s="35" t="s">
        <v>179</v>
      </c>
      <c r="N8" s="35"/>
      <c r="O8" s="35" t="s">
        <v>0</v>
      </c>
      <c r="P8" s="35"/>
      <c r="Q8" s="35" t="s">
        <v>8</v>
      </c>
      <c r="R8" s="331"/>
      <c r="S8" s="35" t="s">
        <v>8</v>
      </c>
      <c r="T8" s="35" t="s">
        <v>8</v>
      </c>
    </row>
    <row r="9" spans="1:22" ht="15" x14ac:dyDescent="0.25">
      <c r="F9" s="17"/>
      <c r="G9" s="16" t="s">
        <v>176</v>
      </c>
      <c r="I9" s="16" t="s">
        <v>176</v>
      </c>
      <c r="J9" s="17"/>
      <c r="K9" s="16" t="s">
        <v>176</v>
      </c>
      <c r="O9" s="12" t="s">
        <v>176</v>
      </c>
      <c r="P9" s="6"/>
      <c r="R9" s="291"/>
      <c r="S9" s="18"/>
    </row>
    <row r="10" spans="1:22" ht="15" x14ac:dyDescent="0.25">
      <c r="A10" s="16" t="s">
        <v>9</v>
      </c>
      <c r="C10" s="25">
        <f>'Exh C actual base'!AE21</f>
        <v>1165564</v>
      </c>
      <c r="D10" s="25"/>
      <c r="E10" s="162">
        <f>ROUND((C10/$C$31),4)</f>
        <v>7.2700000000000001E-2</v>
      </c>
      <c r="F10" s="116"/>
      <c r="G10" s="25">
        <f>ROUND($G$31*E10,0)</f>
        <v>145102</v>
      </c>
      <c r="H10" s="25"/>
      <c r="I10" s="25">
        <f t="shared" ref="I10:I21" si="0">ROUND(C10*$I$8,0)</f>
        <v>233113</v>
      </c>
      <c r="J10" s="116"/>
      <c r="K10" s="25">
        <f>'Exh C-1 IndirectCostCollection'!L8</f>
        <v>134550</v>
      </c>
      <c r="M10" s="25">
        <f>IF(K10&lt;G10,IF(I10&gt;=G10,IF(I10&gt;K10,G10-K10,0),IF(I10&gt;K10,I10-K10,0)),0)</f>
        <v>10552</v>
      </c>
      <c r="N10" s="25"/>
      <c r="O10" s="25">
        <f>IF(K10&gt;G10,IF(I10&lt;=G10,IF(I10&lt;K10,K10-G10,0),IF(I10&lt;K10,K10-I10,0)),0)</f>
        <v>0</v>
      </c>
      <c r="P10" s="20"/>
      <c r="Q10" s="363">
        <f>IF(K10&gt;=G10,G10-K10,IF(I10&gt;=K10,IF(I10&lt;=G10,G10-I10,0),IF(I10&lt;=G10,G10-K10,0)))+O10</f>
        <v>0</v>
      </c>
      <c r="R10" s="291"/>
      <c r="S10" s="367">
        <f>Q10</f>
        <v>0</v>
      </c>
      <c r="T10" s="25" t="s">
        <v>176</v>
      </c>
      <c r="U10" s="25" t="s">
        <v>176</v>
      </c>
      <c r="V10" s="25" t="s">
        <v>176</v>
      </c>
    </row>
    <row r="11" spans="1:22" ht="15" x14ac:dyDescent="0.25">
      <c r="A11" s="16" t="s">
        <v>14</v>
      </c>
      <c r="C11" s="12">
        <f>'Exh C actual base'!AE52</f>
        <v>229884</v>
      </c>
      <c r="E11" s="162">
        <f t="shared" ref="E11" si="1">ROUND((C11/$C$31),4)</f>
        <v>1.43E-2</v>
      </c>
      <c r="F11" s="17"/>
      <c r="G11" s="12">
        <f>ROUND($G$31*E11,0)</f>
        <v>28541</v>
      </c>
      <c r="I11" s="12">
        <f>ROUND(C11*$I$8,0)</f>
        <v>45977</v>
      </c>
      <c r="J11" s="17"/>
      <c r="K11" s="12">
        <f>'Exh C-1 IndirectCostCollection'!L9</f>
        <v>16904</v>
      </c>
      <c r="M11" s="12">
        <f>IF(K11&lt;G11,IF(I11&gt;=G11,IF(I11&gt;K11,G11-K11,0),IF(I11&gt;K11,I11-K11,0)),0)</f>
        <v>11637</v>
      </c>
      <c r="N11" s="12"/>
      <c r="O11" s="12">
        <f>IF(K11&gt;G11,IF(I11&lt;=G11,IF(I11&lt;K11,K11-G11,0),IF(I11&lt;K11,K11-I11,0)),0)</f>
        <v>0</v>
      </c>
      <c r="P11" s="6"/>
      <c r="Q11" s="362">
        <f>IF(K11&gt;=G11,G11-K11,IF(I11&gt;=K11,IF(I11&lt;=G11,G11-I11,0),IF(I11&lt;=G11,G11-K11,0)))+O11</f>
        <v>0</v>
      </c>
      <c r="R11" s="291"/>
      <c r="S11" s="366"/>
      <c r="T11" s="367">
        <f>Q11</f>
        <v>0</v>
      </c>
    </row>
    <row r="12" spans="1:22" ht="15" x14ac:dyDescent="0.25">
      <c r="A12" s="16" t="s">
        <v>10</v>
      </c>
      <c r="C12" s="12">
        <f>'Exh C actual base'!AE31</f>
        <v>3845567</v>
      </c>
      <c r="E12" s="162">
        <f t="shared" ref="E12:E29" si="2">ROUND((C12/$C$31),4)</f>
        <v>0.24</v>
      </c>
      <c r="F12" s="17"/>
      <c r="G12" s="12">
        <f t="shared" ref="G12:G29" si="3">ROUND($G$31*E12,0)</f>
        <v>479016</v>
      </c>
      <c r="I12" s="12">
        <f t="shared" si="0"/>
        <v>769113</v>
      </c>
      <c r="J12" s="17"/>
      <c r="K12" s="12">
        <f>'Exh C-1 IndirectCostCollection'!L10</f>
        <v>165649</v>
      </c>
      <c r="M12" s="12">
        <f t="shared" ref="M12:M27" si="4">IF(K12&lt;G12,IF(I12&gt;=G12,IF(I12&gt;K12,G12-K12,0),IF(I12&gt;K12,I12-K12,0)),0)</f>
        <v>313367</v>
      </c>
      <c r="N12" s="12"/>
      <c r="O12" s="12">
        <f t="shared" ref="O12:O27" si="5">IF(K12&gt;G12,IF(I12&lt;=G12,IF(I12&lt;K12,K12-G12,0),IF(I12&lt;K12,K12-I12,0)),0)</f>
        <v>0</v>
      </c>
      <c r="P12" s="6"/>
      <c r="Q12" s="362">
        <f t="shared" ref="Q12:Q27" si="6">IF(K12&gt;=G12,G12-K12,IF(I12&gt;=K12,IF(I12&lt;=G12,G12-I12,0),IF(I12&lt;=G12,G12-K12,0)))+O12</f>
        <v>0</v>
      </c>
      <c r="R12" s="291"/>
      <c r="S12" s="366">
        <f>Q12</f>
        <v>0</v>
      </c>
      <c r="T12" s="362"/>
    </row>
    <row r="13" spans="1:22" ht="15" x14ac:dyDescent="0.25">
      <c r="A13" s="16" t="s">
        <v>13</v>
      </c>
      <c r="C13" s="12">
        <f>'Exh C actual base'!AE42</f>
        <v>1096069</v>
      </c>
      <c r="E13" s="162">
        <f t="shared" si="2"/>
        <v>6.8400000000000002E-2</v>
      </c>
      <c r="F13" s="17"/>
      <c r="G13" s="12">
        <f t="shared" si="3"/>
        <v>136520</v>
      </c>
      <c r="I13" s="12">
        <f t="shared" si="0"/>
        <v>219214</v>
      </c>
      <c r="J13" s="17"/>
      <c r="K13" s="12">
        <f>'Exh C-1 IndirectCostCollection'!L11</f>
        <v>33209</v>
      </c>
      <c r="M13" s="12">
        <f t="shared" si="4"/>
        <v>103311</v>
      </c>
      <c r="N13" s="12"/>
      <c r="O13" s="12">
        <f t="shared" si="5"/>
        <v>0</v>
      </c>
      <c r="P13" s="6"/>
      <c r="Q13" s="362">
        <f t="shared" si="6"/>
        <v>0</v>
      </c>
      <c r="R13" s="291"/>
      <c r="S13" s="366"/>
      <c r="T13" s="362">
        <f>Q13</f>
        <v>0</v>
      </c>
    </row>
    <row r="14" spans="1:22" ht="15" x14ac:dyDescent="0.25">
      <c r="A14" s="16" t="s">
        <v>15</v>
      </c>
      <c r="C14" s="12">
        <f>'Exh C actual base'!AE71</f>
        <v>1005746</v>
      </c>
      <c r="E14" s="162">
        <f t="shared" si="2"/>
        <v>6.2799999999999995E-2</v>
      </c>
      <c r="F14" s="17"/>
      <c r="G14" s="12">
        <f t="shared" si="3"/>
        <v>125343</v>
      </c>
      <c r="I14" s="12">
        <f t="shared" si="0"/>
        <v>201149</v>
      </c>
      <c r="J14" s="17"/>
      <c r="K14" s="12">
        <f>'Exh C-1 IndirectCostCollection'!L12</f>
        <v>34647</v>
      </c>
      <c r="M14" s="12">
        <f t="shared" si="4"/>
        <v>90696</v>
      </c>
      <c r="N14" s="12"/>
      <c r="O14" s="12">
        <f t="shared" si="5"/>
        <v>0</v>
      </c>
      <c r="P14" s="6"/>
      <c r="Q14" s="362">
        <f t="shared" si="6"/>
        <v>0</v>
      </c>
      <c r="R14" s="291"/>
      <c r="S14" s="366"/>
      <c r="T14" s="362">
        <f t="shared" ref="T14:T27" si="7">Q14</f>
        <v>0</v>
      </c>
    </row>
    <row r="15" spans="1:22" ht="15" x14ac:dyDescent="0.25">
      <c r="A15" s="16" t="s">
        <v>163</v>
      </c>
      <c r="C15" s="12">
        <f>'Exh C actual base'!AE78</f>
        <v>125762</v>
      </c>
      <c r="E15" s="162">
        <f t="shared" si="2"/>
        <v>7.7999999999999996E-3</v>
      </c>
      <c r="F15" s="17"/>
      <c r="G15" s="12">
        <f t="shared" si="3"/>
        <v>15568</v>
      </c>
      <c r="I15" s="12">
        <f t="shared" si="0"/>
        <v>25152</v>
      </c>
      <c r="J15" s="17"/>
      <c r="K15" s="12">
        <f>'Exh C-1 IndirectCostCollection'!L13</f>
        <v>18326</v>
      </c>
      <c r="M15" s="12">
        <f t="shared" si="4"/>
        <v>0</v>
      </c>
      <c r="N15" s="12"/>
      <c r="O15" s="12">
        <f t="shared" si="5"/>
        <v>0</v>
      </c>
      <c r="P15" s="6"/>
      <c r="Q15" s="362">
        <f t="shared" si="6"/>
        <v>-2758</v>
      </c>
      <c r="R15" s="291"/>
      <c r="S15" s="366"/>
      <c r="T15" s="362">
        <f t="shared" si="7"/>
        <v>-2758</v>
      </c>
    </row>
    <row r="16" spans="1:22" ht="15" x14ac:dyDescent="0.25">
      <c r="A16" s="16" t="s">
        <v>310</v>
      </c>
      <c r="C16" s="12">
        <f>'Exh C actual base'!AE85</f>
        <v>0</v>
      </c>
      <c r="E16" s="162">
        <f t="shared" si="2"/>
        <v>0</v>
      </c>
      <c r="F16" s="17"/>
      <c r="G16" s="12">
        <f t="shared" si="3"/>
        <v>0</v>
      </c>
      <c r="I16" s="12">
        <f t="shared" ref="I16" si="8">ROUND(C16*$I$8,0)</f>
        <v>0</v>
      </c>
      <c r="J16" s="17"/>
      <c r="K16" s="12">
        <f>'Exh C-1 IndirectCostCollection'!L14</f>
        <v>0</v>
      </c>
      <c r="M16" s="12">
        <f t="shared" ref="M16" si="9">IF(K16&lt;G16,IF(I16&gt;=G16,IF(I16&gt;K16,G16-K16,0),IF(I16&gt;K16,I16-K16,0)),0)</f>
        <v>0</v>
      </c>
      <c r="N16" s="12"/>
      <c r="O16" s="12">
        <f t="shared" ref="O16" si="10">IF(K16&gt;G16,IF(I16&lt;=G16,IF(I16&lt;K16,K16-G16,0),IF(I16&lt;K16,K16-I16,0)),0)</f>
        <v>0</v>
      </c>
      <c r="P16" s="6"/>
      <c r="Q16" s="362">
        <f t="shared" ref="Q16" si="11">IF(K16&gt;=G16,G16-K16,IF(I16&gt;=K16,IF(I16&lt;=G16,G16-I16,0),IF(I16&lt;=G16,G16-K16,0)))+O16</f>
        <v>0</v>
      </c>
      <c r="R16" s="291"/>
      <c r="S16" s="366"/>
      <c r="T16" s="362">
        <f t="shared" si="7"/>
        <v>0</v>
      </c>
    </row>
    <row r="17" spans="1:22" ht="15" x14ac:dyDescent="0.25">
      <c r="A17" s="16" t="s">
        <v>17</v>
      </c>
      <c r="C17" s="12">
        <f>'Exh C actual base'!AE93</f>
        <v>1026456</v>
      </c>
      <c r="E17" s="162">
        <f t="shared" si="2"/>
        <v>6.4100000000000004E-2</v>
      </c>
      <c r="F17" s="17"/>
      <c r="G17" s="12">
        <f t="shared" si="3"/>
        <v>127937</v>
      </c>
      <c r="I17" s="12">
        <f t="shared" si="0"/>
        <v>205291</v>
      </c>
      <c r="J17" s="17"/>
      <c r="K17" s="12">
        <f>'Exh C-1 IndirectCostCollection'!L15</f>
        <v>62000</v>
      </c>
      <c r="M17" s="12">
        <f t="shared" si="4"/>
        <v>65937</v>
      </c>
      <c r="N17" s="12"/>
      <c r="O17" s="12">
        <f t="shared" si="5"/>
        <v>0</v>
      </c>
      <c r="P17" s="6"/>
      <c r="Q17" s="362">
        <f t="shared" si="6"/>
        <v>0</v>
      </c>
      <c r="R17" s="291"/>
      <c r="S17" s="366"/>
      <c r="T17" s="362">
        <f t="shared" si="7"/>
        <v>0</v>
      </c>
    </row>
    <row r="18" spans="1:22" ht="15" x14ac:dyDescent="0.25">
      <c r="A18" s="16" t="s">
        <v>18</v>
      </c>
      <c r="C18" s="12">
        <f>'Exh C actual base'!AE102</f>
        <v>1170817</v>
      </c>
      <c r="E18" s="162">
        <f t="shared" si="2"/>
        <v>7.3099999999999998E-2</v>
      </c>
      <c r="F18" s="17"/>
      <c r="G18" s="12">
        <f t="shared" si="3"/>
        <v>145900</v>
      </c>
      <c r="I18" s="12">
        <f t="shared" si="0"/>
        <v>234163</v>
      </c>
      <c r="J18" s="17"/>
      <c r="K18" s="12">
        <f>'Exh C-1 IndirectCostCollection'!L16</f>
        <v>81217</v>
      </c>
      <c r="M18" s="12">
        <f t="shared" si="4"/>
        <v>64683</v>
      </c>
      <c r="N18" s="12"/>
      <c r="O18" s="12">
        <f t="shared" si="5"/>
        <v>0</v>
      </c>
      <c r="P18" s="6"/>
      <c r="Q18" s="362">
        <f t="shared" si="6"/>
        <v>0</v>
      </c>
      <c r="R18" s="291"/>
      <c r="S18" s="366"/>
      <c r="T18" s="362">
        <f t="shared" si="7"/>
        <v>0</v>
      </c>
    </row>
    <row r="19" spans="1:22" ht="15" x14ac:dyDescent="0.25">
      <c r="A19" s="16" t="s">
        <v>21</v>
      </c>
      <c r="C19" s="12">
        <f>'Exh C actual base'!AE109</f>
        <v>164592</v>
      </c>
      <c r="E19" s="162">
        <f t="shared" si="2"/>
        <v>1.03E-2</v>
      </c>
      <c r="F19" s="17"/>
      <c r="G19" s="12">
        <f t="shared" si="3"/>
        <v>20558</v>
      </c>
      <c r="I19" s="12">
        <f t="shared" si="0"/>
        <v>32918</v>
      </c>
      <c r="J19" s="17"/>
      <c r="K19" s="12">
        <f>'Exh C-1 IndirectCostCollection'!L17</f>
        <v>23072</v>
      </c>
      <c r="M19" s="12">
        <f t="shared" si="4"/>
        <v>0</v>
      </c>
      <c r="N19" s="12"/>
      <c r="O19" s="12">
        <f t="shared" si="5"/>
        <v>0</v>
      </c>
      <c r="P19" s="6"/>
      <c r="Q19" s="362">
        <f t="shared" si="6"/>
        <v>-2514</v>
      </c>
      <c r="R19" s="291"/>
      <c r="S19" s="366"/>
      <c r="T19" s="362">
        <f t="shared" si="7"/>
        <v>-2514</v>
      </c>
    </row>
    <row r="20" spans="1:22" ht="15" x14ac:dyDescent="0.25">
      <c r="A20" s="16" t="s">
        <v>19</v>
      </c>
      <c r="C20" s="12">
        <f>'Exh C actual base'!AE117</f>
        <v>386539</v>
      </c>
      <c r="E20" s="162">
        <f t="shared" si="2"/>
        <v>2.41E-2</v>
      </c>
      <c r="F20" s="17"/>
      <c r="G20" s="12">
        <f t="shared" si="3"/>
        <v>48101</v>
      </c>
      <c r="I20" s="12">
        <f t="shared" si="0"/>
        <v>77308</v>
      </c>
      <c r="J20" s="17"/>
      <c r="K20" s="12">
        <f>'Exh C-1 IndirectCostCollection'!L18</f>
        <v>20101</v>
      </c>
      <c r="M20" s="12">
        <f t="shared" si="4"/>
        <v>28000</v>
      </c>
      <c r="N20" s="12"/>
      <c r="O20" s="12">
        <f t="shared" si="5"/>
        <v>0</v>
      </c>
      <c r="P20" s="6"/>
      <c r="Q20" s="362">
        <f t="shared" si="6"/>
        <v>0</v>
      </c>
      <c r="R20" s="291"/>
      <c r="S20" s="366"/>
      <c r="T20" s="362">
        <f t="shared" si="7"/>
        <v>0</v>
      </c>
    </row>
    <row r="21" spans="1:22" ht="15" x14ac:dyDescent="0.25">
      <c r="A21" s="16" t="s">
        <v>168</v>
      </c>
      <c r="C21" s="12">
        <f>'Exh C actual base'!AE124</f>
        <v>0</v>
      </c>
      <c r="E21" s="162">
        <f t="shared" si="2"/>
        <v>0</v>
      </c>
      <c r="F21" s="17"/>
      <c r="G21" s="12">
        <f t="shared" si="3"/>
        <v>0</v>
      </c>
      <c r="I21" s="12">
        <f t="shared" si="0"/>
        <v>0</v>
      </c>
      <c r="J21" s="17"/>
      <c r="K21" s="12">
        <f>'Exh C-1 IndirectCostCollection'!L19</f>
        <v>0</v>
      </c>
      <c r="M21" s="12">
        <f>IF(K21&lt;G21,IF(I21&gt;=G21,IF(I21&gt;K21,G21-K21,0),IF(I21&gt;K21,I21-K21,0)),0)</f>
        <v>0</v>
      </c>
      <c r="N21" s="12"/>
      <c r="O21" s="12">
        <f>IF(K21&gt;G21,IF(I21&lt;=G21,IF(I21&lt;K21,K21-G21,0),IF(I21&lt;K21,K21-I21,0)),0)</f>
        <v>0</v>
      </c>
      <c r="P21" s="6"/>
      <c r="Q21" s="362">
        <f>IF(K21&gt;=G21,G21-K21,IF(I21&gt;=K21,IF(I21&lt;=G21,G21-I21,0),IF(I21&lt;=G21,G21-K21,0)))+O21</f>
        <v>0</v>
      </c>
      <c r="R21" s="291"/>
      <c r="S21" s="366"/>
      <c r="T21" s="362">
        <f t="shared" si="7"/>
        <v>0</v>
      </c>
    </row>
    <row r="22" spans="1:22" ht="15" x14ac:dyDescent="0.25">
      <c r="A22" s="16" t="s">
        <v>16</v>
      </c>
      <c r="C22" s="12">
        <f>'Exh C actual base'!AE131</f>
        <v>0</v>
      </c>
      <c r="E22" s="162">
        <f t="shared" si="2"/>
        <v>0</v>
      </c>
      <c r="F22" s="17"/>
      <c r="G22" s="12">
        <f t="shared" si="3"/>
        <v>0</v>
      </c>
      <c r="I22" s="12">
        <f t="shared" ref="I22:I27" si="12">ROUND(C22*$I$8,0)</f>
        <v>0</v>
      </c>
      <c r="J22" s="17"/>
      <c r="K22" s="12">
        <f>'Exh C-1 IndirectCostCollection'!L20</f>
        <v>0</v>
      </c>
      <c r="M22" s="12">
        <f t="shared" si="4"/>
        <v>0</v>
      </c>
      <c r="N22" s="12"/>
      <c r="O22" s="12">
        <f t="shared" si="5"/>
        <v>0</v>
      </c>
      <c r="P22" s="6"/>
      <c r="Q22" s="362">
        <f t="shared" si="6"/>
        <v>0</v>
      </c>
      <c r="R22" s="291"/>
      <c r="S22" s="366"/>
      <c r="T22" s="362">
        <f t="shared" si="7"/>
        <v>0</v>
      </c>
    </row>
    <row r="23" spans="1:22" ht="15" x14ac:dyDescent="0.25">
      <c r="A23" s="16" t="s">
        <v>187</v>
      </c>
      <c r="C23" s="12">
        <f>'Exh C actual base'!AE138</f>
        <v>0</v>
      </c>
      <c r="E23" s="162">
        <f t="shared" si="2"/>
        <v>0</v>
      </c>
      <c r="F23" s="17"/>
      <c r="G23" s="12">
        <f t="shared" si="3"/>
        <v>0</v>
      </c>
      <c r="I23" s="12">
        <f t="shared" si="12"/>
        <v>0</v>
      </c>
      <c r="J23" s="17"/>
      <c r="K23" s="12">
        <f>'Exh C-1 IndirectCostCollection'!L21</f>
        <v>0</v>
      </c>
      <c r="M23" s="12">
        <f t="shared" si="4"/>
        <v>0</v>
      </c>
      <c r="N23" s="12"/>
      <c r="O23" s="12">
        <f t="shared" si="5"/>
        <v>0</v>
      </c>
      <c r="P23" s="6"/>
      <c r="Q23" s="362">
        <f t="shared" si="6"/>
        <v>0</v>
      </c>
      <c r="R23" s="291"/>
      <c r="S23" s="366"/>
      <c r="T23" s="362">
        <f t="shared" si="7"/>
        <v>0</v>
      </c>
    </row>
    <row r="24" spans="1:22" ht="15" x14ac:dyDescent="0.25">
      <c r="A24" s="16" t="s">
        <v>20</v>
      </c>
      <c r="C24" s="12">
        <f>'Exh C actual base'!AE145</f>
        <v>145608</v>
      </c>
      <c r="E24" s="162">
        <f t="shared" si="2"/>
        <v>9.1000000000000004E-3</v>
      </c>
      <c r="F24" s="17"/>
      <c r="G24" s="12">
        <f t="shared" si="3"/>
        <v>18163</v>
      </c>
      <c r="I24" s="12">
        <f t="shared" si="12"/>
        <v>29122</v>
      </c>
      <c r="J24" s="17"/>
      <c r="K24" s="12">
        <f>'Exh C-1 IndirectCostCollection'!L22</f>
        <v>0</v>
      </c>
      <c r="M24" s="12">
        <f t="shared" si="4"/>
        <v>18163</v>
      </c>
      <c r="N24" s="12"/>
      <c r="O24" s="12">
        <f t="shared" si="5"/>
        <v>0</v>
      </c>
      <c r="P24" s="6"/>
      <c r="Q24" s="362">
        <f t="shared" si="6"/>
        <v>0</v>
      </c>
      <c r="R24" s="291"/>
      <c r="S24" s="366"/>
      <c r="T24" s="362">
        <f t="shared" si="7"/>
        <v>0</v>
      </c>
    </row>
    <row r="25" spans="1:22" ht="15" x14ac:dyDescent="0.25">
      <c r="A25" s="16" t="s">
        <v>169</v>
      </c>
      <c r="C25" s="12">
        <f>'Exh C actual base'!AE151</f>
        <v>0</v>
      </c>
      <c r="E25" s="162">
        <f t="shared" si="2"/>
        <v>0</v>
      </c>
      <c r="F25" s="17"/>
      <c r="G25" s="12">
        <f t="shared" si="3"/>
        <v>0</v>
      </c>
      <c r="I25" s="12">
        <f t="shared" si="12"/>
        <v>0</v>
      </c>
      <c r="J25" s="17"/>
      <c r="K25" s="12">
        <f>'Exh C-1 IndirectCostCollection'!L23</f>
        <v>0</v>
      </c>
      <c r="M25" s="12">
        <f t="shared" si="4"/>
        <v>0</v>
      </c>
      <c r="N25" s="12"/>
      <c r="O25" s="12">
        <f t="shared" si="5"/>
        <v>0</v>
      </c>
      <c r="P25" s="6"/>
      <c r="Q25" s="362">
        <f t="shared" si="6"/>
        <v>0</v>
      </c>
      <c r="R25" s="291"/>
      <c r="S25" s="366"/>
      <c r="T25" s="362">
        <f t="shared" si="7"/>
        <v>0</v>
      </c>
    </row>
    <row r="26" spans="1:22" ht="15" x14ac:dyDescent="0.25">
      <c r="A26" s="16" t="s">
        <v>170</v>
      </c>
      <c r="C26" s="12">
        <f>'Exh C actual base'!AE158</f>
        <v>0</v>
      </c>
      <c r="E26" s="162">
        <f t="shared" si="2"/>
        <v>0</v>
      </c>
      <c r="F26" s="17"/>
      <c r="G26" s="12">
        <f t="shared" si="3"/>
        <v>0</v>
      </c>
      <c r="I26" s="12">
        <f t="shared" si="12"/>
        <v>0</v>
      </c>
      <c r="J26" s="17"/>
      <c r="K26" s="12">
        <f>'Exh C-1 IndirectCostCollection'!L24</f>
        <v>0</v>
      </c>
      <c r="M26" s="12">
        <f t="shared" si="4"/>
        <v>0</v>
      </c>
      <c r="N26" s="12"/>
      <c r="O26" s="12">
        <f t="shared" si="5"/>
        <v>0</v>
      </c>
      <c r="P26" s="6"/>
      <c r="Q26" s="362">
        <f t="shared" si="6"/>
        <v>0</v>
      </c>
      <c r="R26" s="291"/>
      <c r="S26" s="366"/>
      <c r="T26" s="362">
        <f t="shared" si="7"/>
        <v>0</v>
      </c>
    </row>
    <row r="27" spans="1:22" ht="15" x14ac:dyDescent="0.25">
      <c r="A27" s="16" t="s">
        <v>315</v>
      </c>
      <c r="C27" s="12">
        <f>'Exh C actual base'!AE170</f>
        <v>144497</v>
      </c>
      <c r="E27" s="162">
        <f t="shared" si="2"/>
        <v>8.9999999999999993E-3</v>
      </c>
      <c r="F27" s="17"/>
      <c r="G27" s="12">
        <f t="shared" si="3"/>
        <v>17963</v>
      </c>
      <c r="I27" s="12">
        <f t="shared" si="12"/>
        <v>28899</v>
      </c>
      <c r="J27" s="17"/>
      <c r="K27" s="12">
        <f>'Exh C-1 IndirectCostCollection'!L25</f>
        <v>21907</v>
      </c>
      <c r="M27" s="12">
        <f t="shared" si="4"/>
        <v>0</v>
      </c>
      <c r="N27" s="12"/>
      <c r="O27" s="12">
        <f t="shared" si="5"/>
        <v>0</v>
      </c>
      <c r="P27" s="6"/>
      <c r="Q27" s="362">
        <f t="shared" si="6"/>
        <v>-3944</v>
      </c>
      <c r="R27" s="291"/>
      <c r="S27" s="366"/>
      <c r="T27" s="362">
        <f t="shared" si="7"/>
        <v>-3944</v>
      </c>
    </row>
    <row r="28" spans="1:22" x14ac:dyDescent="0.2">
      <c r="A28" s="16" t="s">
        <v>11</v>
      </c>
      <c r="C28" s="12">
        <f>'Exh C actual base'!AE60</f>
        <v>843721</v>
      </c>
      <c r="D28" s="25"/>
      <c r="E28" s="162">
        <f t="shared" si="2"/>
        <v>5.2699999999999997E-2</v>
      </c>
      <c r="F28" s="116"/>
      <c r="G28" s="12">
        <f t="shared" si="3"/>
        <v>105184</v>
      </c>
      <c r="H28" s="25"/>
      <c r="I28" s="12">
        <f>ROUND(C28*$I$8,0)</f>
        <v>168744</v>
      </c>
      <c r="K28" s="12">
        <f>'Exh C-1 IndirectCostCollection'!L26</f>
        <v>100000</v>
      </c>
      <c r="M28" s="12" t="s">
        <v>176</v>
      </c>
      <c r="N28" s="12"/>
      <c r="O28" s="12"/>
      <c r="P28" s="6"/>
      <c r="Q28" s="362" t="s">
        <v>176</v>
      </c>
      <c r="R28" s="293" t="s">
        <v>23</v>
      </c>
      <c r="S28" s="366"/>
      <c r="T28" s="362"/>
      <c r="U28" s="25"/>
      <c r="V28" s="25"/>
    </row>
    <row r="29" spans="1:22" x14ac:dyDescent="0.2">
      <c r="A29" s="16" t="s">
        <v>22</v>
      </c>
      <c r="C29" s="12">
        <f>'Exh C actual base'!AE186</f>
        <v>4673219</v>
      </c>
      <c r="E29" s="162">
        <f t="shared" si="2"/>
        <v>0.29160000000000003</v>
      </c>
      <c r="F29" s="17"/>
      <c r="G29" s="12">
        <f t="shared" si="3"/>
        <v>582005</v>
      </c>
      <c r="I29" s="12">
        <f>ROUND(C29*$I$8,0)</f>
        <v>934644</v>
      </c>
      <c r="K29" s="12"/>
      <c r="M29" s="18"/>
      <c r="N29" s="18"/>
      <c r="O29" s="18"/>
      <c r="Q29" s="366"/>
      <c r="R29" s="294" t="s">
        <v>25</v>
      </c>
      <c r="S29" s="366"/>
      <c r="T29" s="362"/>
    </row>
    <row r="30" spans="1:22" ht="15" x14ac:dyDescent="0.25">
      <c r="C30" s="165"/>
      <c r="E30" s="166"/>
      <c r="F30" s="17"/>
      <c r="G30" s="165"/>
      <c r="I30" s="165"/>
      <c r="J30" s="17"/>
      <c r="K30" s="165"/>
      <c r="M30" s="165"/>
      <c r="N30" s="165"/>
      <c r="O30" s="165"/>
      <c r="Q30" s="165"/>
      <c r="R30" s="291"/>
      <c r="S30" s="18"/>
    </row>
    <row r="31" spans="1:22" ht="15.75" thickBot="1" x14ac:dyDescent="0.3">
      <c r="A31" s="16" t="s">
        <v>24</v>
      </c>
      <c r="C31" s="15">
        <f>SUM(C10:C30)</f>
        <v>16024041</v>
      </c>
      <c r="E31" s="167">
        <f>ROUND(SUM(E10:E30),3)</f>
        <v>1</v>
      </c>
      <c r="F31" s="17"/>
      <c r="G31" s="15">
        <f>G38</f>
        <v>1995901</v>
      </c>
      <c r="H31" s="17"/>
      <c r="I31" s="15">
        <f>SUM(I10:I30)</f>
        <v>3204807</v>
      </c>
      <c r="J31" s="17"/>
      <c r="K31" s="15">
        <f>SUM(K10:K30)</f>
        <v>711582</v>
      </c>
      <c r="L31" s="17"/>
      <c r="M31" s="15">
        <f>SUM(M10:M30)</f>
        <v>706346</v>
      </c>
      <c r="N31" s="15"/>
      <c r="O31" s="15">
        <f>SUM(O10:O27)</f>
        <v>0</v>
      </c>
      <c r="P31" s="20"/>
      <c r="Q31" s="364">
        <f>SUM(Q10:Q30)</f>
        <v>-9216</v>
      </c>
      <c r="R31" s="291"/>
      <c r="S31" s="364">
        <f>SUM(S10:S30)</f>
        <v>0</v>
      </c>
      <c r="T31" s="364">
        <f>SUM(T10:T30)</f>
        <v>-9216</v>
      </c>
    </row>
    <row r="32" spans="1:22" ht="15.75" thickTop="1" x14ac:dyDescent="0.25">
      <c r="C32" s="20">
        <f>'Exh C actual base'!AE188</f>
        <v>16024041</v>
      </c>
      <c r="E32" s="177"/>
      <c r="F32" s="17"/>
      <c r="G32" s="20"/>
      <c r="H32" s="17"/>
      <c r="I32" s="20"/>
      <c r="J32" s="17"/>
      <c r="K32" s="20">
        <f>'Exh C-1 IndirectCostCollection'!L29</f>
        <v>711582</v>
      </c>
      <c r="L32" s="17"/>
      <c r="M32" s="20"/>
      <c r="N32" s="20"/>
      <c r="O32" s="20"/>
      <c r="P32" s="20"/>
      <c r="Q32" s="20"/>
      <c r="R32" s="291"/>
      <c r="S32" s="18"/>
    </row>
    <row r="33" spans="1:20" ht="15" x14ac:dyDescent="0.25">
      <c r="A33" s="168"/>
      <c r="B33" s="168"/>
      <c r="C33" s="169" t="s">
        <v>297</v>
      </c>
      <c r="D33" s="169"/>
      <c r="E33" s="170"/>
      <c r="F33" s="169"/>
      <c r="G33" s="170"/>
      <c r="H33" s="170"/>
      <c r="I33" s="170"/>
      <c r="J33" s="170"/>
      <c r="K33" s="169" t="s">
        <v>298</v>
      </c>
      <c r="L33" s="170"/>
      <c r="M33" s="251"/>
      <c r="N33" s="172"/>
      <c r="O33" s="171"/>
      <c r="P33" s="84"/>
      <c r="R33" s="291"/>
      <c r="S33" s="446" t="s">
        <v>245</v>
      </c>
      <c r="T33" s="447"/>
    </row>
    <row r="34" spans="1:20" ht="15" x14ac:dyDescent="0.25">
      <c r="A34" s="168"/>
      <c r="B34" s="168"/>
      <c r="D34" s="169"/>
      <c r="E34" s="169"/>
      <c r="F34" s="169"/>
      <c r="G34" s="169"/>
      <c r="H34" s="170"/>
      <c r="I34" s="170"/>
      <c r="J34" s="170"/>
      <c r="K34" s="358" t="s">
        <v>26</v>
      </c>
      <c r="L34" s="170"/>
      <c r="M34" s="170"/>
      <c r="N34" s="169"/>
      <c r="O34" s="169"/>
      <c r="P34" s="84"/>
      <c r="Q34" s="168"/>
      <c r="R34" s="93"/>
      <c r="S34" s="18"/>
    </row>
    <row r="35" spans="1:20" ht="15" x14ac:dyDescent="0.25">
      <c r="A35" s="168" t="s">
        <v>295</v>
      </c>
      <c r="B35" s="168"/>
      <c r="C35" s="168" t="str">
        <f>'start here-do not delete'!G30</f>
        <v>FY 2022</v>
      </c>
      <c r="D35" s="168"/>
      <c r="E35" s="168" t="s">
        <v>108</v>
      </c>
      <c r="F35" s="174"/>
      <c r="G35" s="368">
        <f>'Exh E-1 actual pool'!N83</f>
        <v>1995901</v>
      </c>
      <c r="H35" s="168"/>
      <c r="I35" s="168"/>
      <c r="J35" s="174"/>
      <c r="K35" s="169"/>
      <c r="L35" s="168"/>
      <c r="M35" s="169"/>
      <c r="N35" s="169"/>
      <c r="O35" s="169"/>
      <c r="P35" s="84"/>
      <c r="Q35" s="57"/>
      <c r="R35" s="93"/>
      <c r="S35" s="18"/>
    </row>
    <row r="36" spans="1:20" ht="15" x14ac:dyDescent="0.25">
      <c r="A36" s="168" t="s">
        <v>336</v>
      </c>
      <c r="B36" s="168"/>
      <c r="C36" s="168" t="s">
        <v>449</v>
      </c>
      <c r="D36" s="168"/>
      <c r="E36" s="168" t="s">
        <v>8</v>
      </c>
      <c r="F36" s="174"/>
      <c r="G36" s="365">
        <v>0</v>
      </c>
      <c r="H36" s="274" t="s">
        <v>12</v>
      </c>
      <c r="I36" s="168"/>
      <c r="J36" s="174"/>
      <c r="K36" s="169"/>
      <c r="L36" s="168"/>
      <c r="M36" s="169"/>
      <c r="N36" s="169"/>
      <c r="O36" s="169"/>
      <c r="P36" s="84"/>
      <c r="Q36" s="57"/>
      <c r="R36" s="93"/>
      <c r="S36" s="18"/>
    </row>
    <row r="37" spans="1:20" ht="15" x14ac:dyDescent="0.25">
      <c r="A37" s="168"/>
      <c r="B37" s="168"/>
      <c r="C37" s="168"/>
      <c r="D37" s="168"/>
      <c r="E37" s="168"/>
      <c r="F37" s="174"/>
      <c r="G37" s="56"/>
      <c r="H37" s="168"/>
      <c r="I37" s="168"/>
      <c r="J37" s="174"/>
      <c r="K37" s="169"/>
      <c r="L37" s="168"/>
      <c r="M37" s="169"/>
      <c r="N37" s="169"/>
      <c r="O37" s="169"/>
      <c r="P37" s="84"/>
      <c r="Q37" s="57"/>
      <c r="R37" s="93"/>
      <c r="S37" s="18"/>
    </row>
    <row r="38" spans="1:20" ht="15.75" thickBot="1" x14ac:dyDescent="0.3">
      <c r="A38" s="168"/>
      <c r="B38" s="168"/>
      <c r="C38" s="168"/>
      <c r="D38" s="168"/>
      <c r="E38" s="168"/>
      <c r="F38" s="174"/>
      <c r="G38" s="369">
        <f>SUM(G35:G37)</f>
        <v>1995901</v>
      </c>
      <c r="H38" s="168"/>
      <c r="I38" s="168"/>
      <c r="J38" s="174"/>
      <c r="K38" s="169"/>
      <c r="L38" s="168"/>
      <c r="M38" s="169"/>
      <c r="N38" s="169"/>
      <c r="O38" s="169"/>
      <c r="P38" s="84"/>
      <c r="Q38" s="57"/>
      <c r="R38" s="93"/>
      <c r="S38" s="18"/>
    </row>
    <row r="39" spans="1:20" ht="15.75" thickTop="1" x14ac:dyDescent="0.25">
      <c r="A39" s="168"/>
      <c r="B39" s="168"/>
      <c r="C39" s="168"/>
      <c r="D39" s="168"/>
      <c r="H39" s="168"/>
      <c r="I39" s="168"/>
      <c r="J39" s="174"/>
      <c r="K39" s="169"/>
      <c r="L39" s="168"/>
      <c r="M39" s="169"/>
      <c r="N39" s="169"/>
      <c r="O39" s="169"/>
      <c r="P39" s="84"/>
      <c r="Q39" s="57"/>
      <c r="R39" s="93"/>
      <c r="S39" s="18"/>
    </row>
    <row r="40" spans="1:20" s="93" customFormat="1" ht="15" x14ac:dyDescent="0.25">
      <c r="A40" s="357" t="s">
        <v>77</v>
      </c>
      <c r="B40" s="357"/>
      <c r="C40" s="168"/>
      <c r="D40" s="168"/>
      <c r="E40" s="168"/>
      <c r="F40" s="168"/>
      <c r="G40" s="168"/>
      <c r="H40" s="168"/>
      <c r="I40" s="168"/>
      <c r="J40" s="168"/>
      <c r="K40" s="168"/>
      <c r="L40" s="168"/>
      <c r="M40" s="168"/>
      <c r="N40" s="168"/>
      <c r="O40" s="168"/>
      <c r="P40" s="168"/>
      <c r="Q40" s="168"/>
    </row>
    <row r="41" spans="1:20" ht="15.75" x14ac:dyDescent="0.25">
      <c r="A41" s="436" t="s">
        <v>475</v>
      </c>
      <c r="B41" s="436"/>
      <c r="C41" s="436"/>
      <c r="D41" s="436"/>
      <c r="E41" s="436"/>
      <c r="F41" s="436"/>
      <c r="G41" s="436"/>
      <c r="H41" s="436"/>
      <c r="I41" s="436"/>
      <c r="J41" s="436"/>
      <c r="K41" s="436"/>
      <c r="L41" s="436"/>
      <c r="M41" s="436"/>
      <c r="N41" s="436"/>
      <c r="O41" s="436"/>
      <c r="P41" s="436"/>
      <c r="Q41" s="436"/>
      <c r="R41" s="18"/>
      <c r="S41" s="18"/>
    </row>
    <row r="42" spans="1:20" x14ac:dyDescent="0.2">
      <c r="F42" s="17"/>
      <c r="G42" s="260"/>
      <c r="J42" s="17"/>
      <c r="K42" s="260"/>
      <c r="M42" s="260"/>
      <c r="N42" s="260"/>
      <c r="O42" s="260"/>
      <c r="P42" s="261"/>
      <c r="Q42" s="20"/>
      <c r="R42" s="18"/>
      <c r="S42" s="18"/>
    </row>
    <row r="43" spans="1:20" ht="69.75" customHeight="1" x14ac:dyDescent="0.2">
      <c r="A43" s="442" t="s">
        <v>470</v>
      </c>
      <c r="B43" s="442"/>
      <c r="C43" s="442"/>
      <c r="D43" s="442"/>
      <c r="E43" s="442"/>
      <c r="F43" s="442"/>
      <c r="G43" s="442"/>
      <c r="H43" s="442"/>
      <c r="I43" s="442"/>
      <c r="J43" s="442"/>
      <c r="K43" s="442"/>
      <c r="L43" s="442"/>
      <c r="M43" s="442"/>
      <c r="N43" s="442"/>
      <c r="O43" s="442"/>
      <c r="P43" s="377"/>
      <c r="Q43" s="377"/>
      <c r="R43" s="377"/>
      <c r="S43" s="18"/>
    </row>
    <row r="44" spans="1:20" x14ac:dyDescent="0.2">
      <c r="A44" s="262"/>
      <c r="B44" s="262"/>
      <c r="C44" s="262"/>
      <c r="D44" s="262"/>
      <c r="E44" s="262"/>
      <c r="F44" s="262"/>
      <c r="G44" s="262"/>
      <c r="H44" s="262"/>
      <c r="I44" s="262"/>
      <c r="J44" s="262"/>
      <c r="K44" s="262"/>
      <c r="L44" s="262"/>
      <c r="M44" s="262"/>
      <c r="N44" s="262"/>
      <c r="O44" s="262"/>
      <c r="P44" s="262"/>
      <c r="Q44" s="262"/>
      <c r="R44" s="18"/>
      <c r="S44" s="18"/>
    </row>
    <row r="45" spans="1:20" ht="15.75" x14ac:dyDescent="0.25">
      <c r="A45" s="445" t="s">
        <v>471</v>
      </c>
      <c r="B45" s="445"/>
      <c r="C45" s="445"/>
      <c r="D45" s="445"/>
      <c r="E45" s="445"/>
      <c r="F45" s="445"/>
      <c r="G45" s="445"/>
      <c r="H45" s="445"/>
      <c r="I45" s="445"/>
      <c r="J45" s="445"/>
      <c r="K45" s="445"/>
      <c r="L45" s="445"/>
      <c r="M45" s="445"/>
      <c r="N45" s="445"/>
      <c r="O45" s="445"/>
      <c r="P45" s="445"/>
      <c r="Q45" s="445"/>
      <c r="R45" s="18"/>
      <c r="S45" s="18"/>
    </row>
    <row r="46" spans="1:20" x14ac:dyDescent="0.2">
      <c r="A46" s="263"/>
      <c r="B46" s="263"/>
      <c r="C46" s="263"/>
      <c r="D46" s="263"/>
      <c r="E46" s="263"/>
      <c r="F46" s="263"/>
      <c r="G46" s="263"/>
      <c r="H46" s="263"/>
      <c r="I46" s="263"/>
      <c r="J46" s="263"/>
      <c r="K46" s="263"/>
      <c r="L46" s="263"/>
      <c r="M46" s="263"/>
      <c r="N46" s="263"/>
      <c r="O46" s="263"/>
      <c r="P46" s="263"/>
      <c r="Q46" s="263"/>
      <c r="R46" s="18"/>
      <c r="S46" s="18"/>
    </row>
    <row r="47" spans="1:20" ht="64.5" customHeight="1" x14ac:dyDescent="0.25">
      <c r="A47" s="441" t="s">
        <v>476</v>
      </c>
      <c r="B47" s="441"/>
      <c r="C47" s="441"/>
      <c r="D47" s="441"/>
      <c r="E47" s="441"/>
      <c r="F47" s="441"/>
      <c r="G47" s="441"/>
      <c r="H47" s="441"/>
      <c r="I47" s="441"/>
      <c r="J47" s="441"/>
      <c r="K47" s="441"/>
      <c r="L47" s="441"/>
      <c r="M47" s="441"/>
      <c r="N47" s="441"/>
      <c r="O47" s="441"/>
      <c r="P47" s="441"/>
      <c r="Q47" s="441"/>
      <c r="R47" s="18"/>
      <c r="S47" s="18"/>
    </row>
    <row r="48" spans="1:20" x14ac:dyDescent="0.2">
      <c r="A48" s="354"/>
      <c r="B48" s="354"/>
      <c r="C48" s="354"/>
      <c r="D48" s="354"/>
      <c r="E48" s="354"/>
      <c r="F48" s="354"/>
      <c r="G48" s="354"/>
      <c r="H48" s="354"/>
      <c r="I48" s="354"/>
      <c r="J48" s="354"/>
      <c r="K48" s="354"/>
      <c r="L48" s="354"/>
      <c r="M48" s="354"/>
      <c r="N48" s="354"/>
      <c r="O48" s="354"/>
      <c r="P48" s="354"/>
      <c r="Q48" s="354"/>
      <c r="R48" s="18"/>
      <c r="S48" s="18"/>
    </row>
    <row r="49" spans="1:17" ht="15.75" x14ac:dyDescent="0.25">
      <c r="A49" s="436" t="s">
        <v>305</v>
      </c>
      <c r="B49" s="436"/>
      <c r="C49" s="436"/>
      <c r="D49" s="436"/>
      <c r="E49" s="436"/>
      <c r="F49" s="436"/>
      <c r="G49" s="436"/>
      <c r="H49" s="436"/>
      <c r="I49" s="436"/>
      <c r="J49" s="436"/>
      <c r="K49" s="436"/>
      <c r="L49" s="436"/>
      <c r="M49" s="436"/>
      <c r="N49" s="436"/>
      <c r="O49" s="436"/>
      <c r="P49" s="436"/>
      <c r="Q49" s="436"/>
    </row>
    <row r="50" spans="1:17" ht="12.75" customHeight="1" x14ac:dyDescent="0.2">
      <c r="C50" s="175"/>
      <c r="D50" s="175"/>
      <c r="E50" s="175"/>
      <c r="F50" s="175"/>
      <c r="G50" s="175"/>
      <c r="H50" s="175"/>
      <c r="I50" s="175"/>
      <c r="J50" s="175"/>
    </row>
  </sheetData>
  <mergeCells count="9">
    <mergeCell ref="S33:T33"/>
    <mergeCell ref="A47:Q47"/>
    <mergeCell ref="A41:Q41"/>
    <mergeCell ref="A43:O43"/>
    <mergeCell ref="A49:Q49"/>
    <mergeCell ref="A1:E1"/>
    <mergeCell ref="B2:F2"/>
    <mergeCell ref="A3:J3"/>
    <mergeCell ref="A45:Q45"/>
  </mergeCells>
  <phoneticPr fontId="7" type="noConversion"/>
  <printOptions headings="1"/>
  <pageMargins left="0.5" right="0.5" top="1.06" bottom="0.5" header="0.5" footer="0.25"/>
  <pageSetup scale="63" orientation="portrait" r:id="rId1"/>
  <headerFooter alignWithMargins="0">
    <oddFooter>&amp;L&amp;F&amp;C&amp;A&amp;RUpdated: &amp;D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33"/>
  <sheetViews>
    <sheetView zoomScaleNormal="100" workbookViewId="0">
      <pane ySplit="4" topLeftCell="A5" activePane="bottomLeft" state="frozen"/>
      <selection pane="bottomLeft" activeCell="I19" sqref="I19"/>
    </sheetView>
  </sheetViews>
  <sheetFormatPr defaultColWidth="9.140625" defaultRowHeight="16.149999999999999" customHeight="1" x14ac:dyDescent="0.2"/>
  <cols>
    <col min="1" max="1" width="9.140625" style="12"/>
    <col min="2" max="2" width="31.28515625" style="12" customWidth="1"/>
    <col min="3" max="3" width="13.28515625" style="12" customWidth="1"/>
    <col min="4" max="4" width="15.7109375" style="12" customWidth="1"/>
    <col min="5" max="5" width="2.85546875" style="6" customWidth="1"/>
    <col min="6" max="6" width="15.28515625" style="12" customWidth="1"/>
    <col min="7" max="7" width="1.7109375" style="12" customWidth="1"/>
    <col min="8" max="8" width="13.42578125" style="115" customWidth="1"/>
    <col min="9" max="9" width="11.7109375" style="12" bestFit="1" customWidth="1"/>
    <col min="10" max="10" width="9.85546875" style="12" bestFit="1" customWidth="1"/>
    <col min="11" max="11" width="1.5703125" style="6" customWidth="1"/>
    <col min="12" max="13" width="11.7109375" style="12" bestFit="1" customWidth="1"/>
    <col min="14" max="256" width="9.140625" style="12"/>
    <col min="257" max="257" width="29.140625" style="12" customWidth="1"/>
    <col min="258" max="260" width="10.7109375" style="12" customWidth="1"/>
    <col min="261" max="261" width="15.85546875" style="12" customWidth="1"/>
    <col min="262" max="262" width="17.42578125" style="12" customWidth="1"/>
    <col min="263" max="263" width="1.7109375" style="12" customWidth="1"/>
    <col min="264" max="265" width="11.7109375" style="12" bestFit="1" customWidth="1"/>
    <col min="266" max="266" width="9.85546875" style="12" bestFit="1" customWidth="1"/>
    <col min="267" max="267" width="1.5703125" style="12" customWidth="1"/>
    <col min="268" max="269" width="11.7109375" style="12" bestFit="1" customWidth="1"/>
    <col min="270" max="512" width="9.140625" style="12"/>
    <col min="513" max="513" width="29.140625" style="12" customWidth="1"/>
    <col min="514" max="516" width="10.7109375" style="12" customWidth="1"/>
    <col min="517" max="517" width="15.85546875" style="12" customWidth="1"/>
    <col min="518" max="518" width="17.42578125" style="12" customWidth="1"/>
    <col min="519" max="519" width="1.7109375" style="12" customWidth="1"/>
    <col min="520" max="521" width="11.7109375" style="12" bestFit="1" customWidth="1"/>
    <col min="522" max="522" width="9.85546875" style="12" bestFit="1" customWidth="1"/>
    <col min="523" max="523" width="1.5703125" style="12" customWidth="1"/>
    <col min="524" max="525" width="11.7109375" style="12" bestFit="1" customWidth="1"/>
    <col min="526" max="768" width="9.140625" style="12"/>
    <col min="769" max="769" width="29.140625" style="12" customWidth="1"/>
    <col min="770" max="772" width="10.7109375" style="12" customWidth="1"/>
    <col min="773" max="773" width="15.85546875" style="12" customWidth="1"/>
    <col min="774" max="774" width="17.42578125" style="12" customWidth="1"/>
    <col min="775" max="775" width="1.7109375" style="12" customWidth="1"/>
    <col min="776" max="777" width="11.7109375" style="12" bestFit="1" customWidth="1"/>
    <col min="778" max="778" width="9.85546875" style="12" bestFit="1" customWidth="1"/>
    <col min="779" max="779" width="1.5703125" style="12" customWidth="1"/>
    <col min="780" max="781" width="11.7109375" style="12" bestFit="1" customWidth="1"/>
    <col min="782" max="1024" width="9.140625" style="12"/>
    <col min="1025" max="1025" width="29.140625" style="12" customWidth="1"/>
    <col min="1026" max="1028" width="10.7109375" style="12" customWidth="1"/>
    <col min="1029" max="1029" width="15.85546875" style="12" customWidth="1"/>
    <col min="1030" max="1030" width="17.42578125" style="12" customWidth="1"/>
    <col min="1031" max="1031" width="1.7109375" style="12" customWidth="1"/>
    <col min="1032" max="1033" width="11.7109375" style="12" bestFit="1" customWidth="1"/>
    <col min="1034" max="1034" width="9.85546875" style="12" bestFit="1" customWidth="1"/>
    <col min="1035" max="1035" width="1.5703125" style="12" customWidth="1"/>
    <col min="1036" max="1037" width="11.7109375" style="12" bestFit="1" customWidth="1"/>
    <col min="1038" max="1280" width="9.140625" style="12"/>
    <col min="1281" max="1281" width="29.140625" style="12" customWidth="1"/>
    <col min="1282" max="1284" width="10.7109375" style="12" customWidth="1"/>
    <col min="1285" max="1285" width="15.85546875" style="12" customWidth="1"/>
    <col min="1286" max="1286" width="17.42578125" style="12" customWidth="1"/>
    <col min="1287" max="1287" width="1.7109375" style="12" customWidth="1"/>
    <col min="1288" max="1289" width="11.7109375" style="12" bestFit="1" customWidth="1"/>
    <col min="1290" max="1290" width="9.85546875" style="12" bestFit="1" customWidth="1"/>
    <col min="1291" max="1291" width="1.5703125" style="12" customWidth="1"/>
    <col min="1292" max="1293" width="11.7109375" style="12" bestFit="1" customWidth="1"/>
    <col min="1294" max="1536" width="9.140625" style="12"/>
    <col min="1537" max="1537" width="29.140625" style="12" customWidth="1"/>
    <col min="1538" max="1540" width="10.7109375" style="12" customWidth="1"/>
    <col min="1541" max="1541" width="15.85546875" style="12" customWidth="1"/>
    <col min="1542" max="1542" width="17.42578125" style="12" customWidth="1"/>
    <col min="1543" max="1543" width="1.7109375" style="12" customWidth="1"/>
    <col min="1544" max="1545" width="11.7109375" style="12" bestFit="1" customWidth="1"/>
    <col min="1546" max="1546" width="9.85546875" style="12" bestFit="1" customWidth="1"/>
    <col min="1547" max="1547" width="1.5703125" style="12" customWidth="1"/>
    <col min="1548" max="1549" width="11.7109375" style="12" bestFit="1" customWidth="1"/>
    <col min="1550" max="1792" width="9.140625" style="12"/>
    <col min="1793" max="1793" width="29.140625" style="12" customWidth="1"/>
    <col min="1794" max="1796" width="10.7109375" style="12" customWidth="1"/>
    <col min="1797" max="1797" width="15.85546875" style="12" customWidth="1"/>
    <col min="1798" max="1798" width="17.42578125" style="12" customWidth="1"/>
    <col min="1799" max="1799" width="1.7109375" style="12" customWidth="1"/>
    <col min="1800" max="1801" width="11.7109375" style="12" bestFit="1" customWidth="1"/>
    <col min="1802" max="1802" width="9.85546875" style="12" bestFit="1" customWidth="1"/>
    <col min="1803" max="1803" width="1.5703125" style="12" customWidth="1"/>
    <col min="1804" max="1805" width="11.7109375" style="12" bestFit="1" customWidth="1"/>
    <col min="1806" max="2048" width="9.140625" style="12"/>
    <col min="2049" max="2049" width="29.140625" style="12" customWidth="1"/>
    <col min="2050" max="2052" width="10.7109375" style="12" customWidth="1"/>
    <col min="2053" max="2053" width="15.85546875" style="12" customWidth="1"/>
    <col min="2054" max="2054" width="17.42578125" style="12" customWidth="1"/>
    <col min="2055" max="2055" width="1.7109375" style="12" customWidth="1"/>
    <col min="2056" max="2057" width="11.7109375" style="12" bestFit="1" customWidth="1"/>
    <col min="2058" max="2058" width="9.85546875" style="12" bestFit="1" customWidth="1"/>
    <col min="2059" max="2059" width="1.5703125" style="12" customWidth="1"/>
    <col min="2060" max="2061" width="11.7109375" style="12" bestFit="1" customWidth="1"/>
    <col min="2062" max="2304" width="9.140625" style="12"/>
    <col min="2305" max="2305" width="29.140625" style="12" customWidth="1"/>
    <col min="2306" max="2308" width="10.7109375" style="12" customWidth="1"/>
    <col min="2309" max="2309" width="15.85546875" style="12" customWidth="1"/>
    <col min="2310" max="2310" width="17.42578125" style="12" customWidth="1"/>
    <col min="2311" max="2311" width="1.7109375" style="12" customWidth="1"/>
    <col min="2312" max="2313" width="11.7109375" style="12" bestFit="1" customWidth="1"/>
    <col min="2314" max="2314" width="9.85546875" style="12" bestFit="1" customWidth="1"/>
    <col min="2315" max="2315" width="1.5703125" style="12" customWidth="1"/>
    <col min="2316" max="2317" width="11.7109375" style="12" bestFit="1" customWidth="1"/>
    <col min="2318" max="2560" width="9.140625" style="12"/>
    <col min="2561" max="2561" width="29.140625" style="12" customWidth="1"/>
    <col min="2562" max="2564" width="10.7109375" style="12" customWidth="1"/>
    <col min="2565" max="2565" width="15.85546875" style="12" customWidth="1"/>
    <col min="2566" max="2566" width="17.42578125" style="12" customWidth="1"/>
    <col min="2567" max="2567" width="1.7109375" style="12" customWidth="1"/>
    <col min="2568" max="2569" width="11.7109375" style="12" bestFit="1" customWidth="1"/>
    <col min="2570" max="2570" width="9.85546875" style="12" bestFit="1" customWidth="1"/>
    <col min="2571" max="2571" width="1.5703125" style="12" customWidth="1"/>
    <col min="2572" max="2573" width="11.7109375" style="12" bestFit="1" customWidth="1"/>
    <col min="2574" max="2816" width="9.140625" style="12"/>
    <col min="2817" max="2817" width="29.140625" style="12" customWidth="1"/>
    <col min="2818" max="2820" width="10.7109375" style="12" customWidth="1"/>
    <col min="2821" max="2821" width="15.85546875" style="12" customWidth="1"/>
    <col min="2822" max="2822" width="17.42578125" style="12" customWidth="1"/>
    <col min="2823" max="2823" width="1.7109375" style="12" customWidth="1"/>
    <col min="2824" max="2825" width="11.7109375" style="12" bestFit="1" customWidth="1"/>
    <col min="2826" max="2826" width="9.85546875" style="12" bestFit="1" customWidth="1"/>
    <col min="2827" max="2827" width="1.5703125" style="12" customWidth="1"/>
    <col min="2828" max="2829" width="11.7109375" style="12" bestFit="1" customWidth="1"/>
    <col min="2830" max="3072" width="9.140625" style="12"/>
    <col min="3073" max="3073" width="29.140625" style="12" customWidth="1"/>
    <col min="3074" max="3076" width="10.7109375" style="12" customWidth="1"/>
    <col min="3077" max="3077" width="15.85546875" style="12" customWidth="1"/>
    <col min="3078" max="3078" width="17.42578125" style="12" customWidth="1"/>
    <col min="3079" max="3079" width="1.7109375" style="12" customWidth="1"/>
    <col min="3080" max="3081" width="11.7109375" style="12" bestFit="1" customWidth="1"/>
    <col min="3082" max="3082" width="9.85546875" style="12" bestFit="1" customWidth="1"/>
    <col min="3083" max="3083" width="1.5703125" style="12" customWidth="1"/>
    <col min="3084" max="3085" width="11.7109375" style="12" bestFit="1" customWidth="1"/>
    <col min="3086" max="3328" width="9.140625" style="12"/>
    <col min="3329" max="3329" width="29.140625" style="12" customWidth="1"/>
    <col min="3330" max="3332" width="10.7109375" style="12" customWidth="1"/>
    <col min="3333" max="3333" width="15.85546875" style="12" customWidth="1"/>
    <col min="3334" max="3334" width="17.42578125" style="12" customWidth="1"/>
    <col min="3335" max="3335" width="1.7109375" style="12" customWidth="1"/>
    <col min="3336" max="3337" width="11.7109375" style="12" bestFit="1" customWidth="1"/>
    <col min="3338" max="3338" width="9.85546875" style="12" bestFit="1" customWidth="1"/>
    <col min="3339" max="3339" width="1.5703125" style="12" customWidth="1"/>
    <col min="3340" max="3341" width="11.7109375" style="12" bestFit="1" customWidth="1"/>
    <col min="3342" max="3584" width="9.140625" style="12"/>
    <col min="3585" max="3585" width="29.140625" style="12" customWidth="1"/>
    <col min="3586" max="3588" width="10.7109375" style="12" customWidth="1"/>
    <col min="3589" max="3589" width="15.85546875" style="12" customWidth="1"/>
    <col min="3590" max="3590" width="17.42578125" style="12" customWidth="1"/>
    <col min="3591" max="3591" width="1.7109375" style="12" customWidth="1"/>
    <col min="3592" max="3593" width="11.7109375" style="12" bestFit="1" customWidth="1"/>
    <col min="3594" max="3594" width="9.85546875" style="12" bestFit="1" customWidth="1"/>
    <col min="3595" max="3595" width="1.5703125" style="12" customWidth="1"/>
    <col min="3596" max="3597" width="11.7109375" style="12" bestFit="1" customWidth="1"/>
    <col min="3598" max="3840" width="9.140625" style="12"/>
    <col min="3841" max="3841" width="29.140625" style="12" customWidth="1"/>
    <col min="3842" max="3844" width="10.7109375" style="12" customWidth="1"/>
    <col min="3845" max="3845" width="15.85546875" style="12" customWidth="1"/>
    <col min="3846" max="3846" width="17.42578125" style="12" customWidth="1"/>
    <col min="3847" max="3847" width="1.7109375" style="12" customWidth="1"/>
    <col min="3848" max="3849" width="11.7109375" style="12" bestFit="1" customWidth="1"/>
    <col min="3850" max="3850" width="9.85546875" style="12" bestFit="1" customWidth="1"/>
    <col min="3851" max="3851" width="1.5703125" style="12" customWidth="1"/>
    <col min="3852" max="3853" width="11.7109375" style="12" bestFit="1" customWidth="1"/>
    <col min="3854" max="4096" width="9.140625" style="12"/>
    <col min="4097" max="4097" width="29.140625" style="12" customWidth="1"/>
    <col min="4098" max="4100" width="10.7109375" style="12" customWidth="1"/>
    <col min="4101" max="4101" width="15.85546875" style="12" customWidth="1"/>
    <col min="4102" max="4102" width="17.42578125" style="12" customWidth="1"/>
    <col min="4103" max="4103" width="1.7109375" style="12" customWidth="1"/>
    <col min="4104" max="4105" width="11.7109375" style="12" bestFit="1" customWidth="1"/>
    <col min="4106" max="4106" width="9.85546875" style="12" bestFit="1" customWidth="1"/>
    <col min="4107" max="4107" width="1.5703125" style="12" customWidth="1"/>
    <col min="4108" max="4109" width="11.7109375" style="12" bestFit="1" customWidth="1"/>
    <col min="4110" max="4352" width="9.140625" style="12"/>
    <col min="4353" max="4353" width="29.140625" style="12" customWidth="1"/>
    <col min="4354" max="4356" width="10.7109375" style="12" customWidth="1"/>
    <col min="4357" max="4357" width="15.85546875" style="12" customWidth="1"/>
    <col min="4358" max="4358" width="17.42578125" style="12" customWidth="1"/>
    <col min="4359" max="4359" width="1.7109375" style="12" customWidth="1"/>
    <col min="4360" max="4361" width="11.7109375" style="12" bestFit="1" customWidth="1"/>
    <col min="4362" max="4362" width="9.85546875" style="12" bestFit="1" customWidth="1"/>
    <col min="4363" max="4363" width="1.5703125" style="12" customWidth="1"/>
    <col min="4364" max="4365" width="11.7109375" style="12" bestFit="1" customWidth="1"/>
    <col min="4366" max="4608" width="9.140625" style="12"/>
    <col min="4609" max="4609" width="29.140625" style="12" customWidth="1"/>
    <col min="4610" max="4612" width="10.7109375" style="12" customWidth="1"/>
    <col min="4613" max="4613" width="15.85546875" style="12" customWidth="1"/>
    <col min="4614" max="4614" width="17.42578125" style="12" customWidth="1"/>
    <col min="4615" max="4615" width="1.7109375" style="12" customWidth="1"/>
    <col min="4616" max="4617" width="11.7109375" style="12" bestFit="1" customWidth="1"/>
    <col min="4618" max="4618" width="9.85546875" style="12" bestFit="1" customWidth="1"/>
    <col min="4619" max="4619" width="1.5703125" style="12" customWidth="1"/>
    <col min="4620" max="4621" width="11.7109375" style="12" bestFit="1" customWidth="1"/>
    <col min="4622" max="4864" width="9.140625" style="12"/>
    <col min="4865" max="4865" width="29.140625" style="12" customWidth="1"/>
    <col min="4866" max="4868" width="10.7109375" style="12" customWidth="1"/>
    <col min="4869" max="4869" width="15.85546875" style="12" customWidth="1"/>
    <col min="4870" max="4870" width="17.42578125" style="12" customWidth="1"/>
    <col min="4871" max="4871" width="1.7109375" style="12" customWidth="1"/>
    <col min="4872" max="4873" width="11.7109375" style="12" bestFit="1" customWidth="1"/>
    <col min="4874" max="4874" width="9.85546875" style="12" bestFit="1" customWidth="1"/>
    <col min="4875" max="4875" width="1.5703125" style="12" customWidth="1"/>
    <col min="4876" max="4877" width="11.7109375" style="12" bestFit="1" customWidth="1"/>
    <col min="4878" max="5120" width="9.140625" style="12"/>
    <col min="5121" max="5121" width="29.140625" style="12" customWidth="1"/>
    <col min="5122" max="5124" width="10.7109375" style="12" customWidth="1"/>
    <col min="5125" max="5125" width="15.85546875" style="12" customWidth="1"/>
    <col min="5126" max="5126" width="17.42578125" style="12" customWidth="1"/>
    <col min="5127" max="5127" width="1.7109375" style="12" customWidth="1"/>
    <col min="5128" max="5129" width="11.7109375" style="12" bestFit="1" customWidth="1"/>
    <col min="5130" max="5130" width="9.85546875" style="12" bestFit="1" customWidth="1"/>
    <col min="5131" max="5131" width="1.5703125" style="12" customWidth="1"/>
    <col min="5132" max="5133" width="11.7109375" style="12" bestFit="1" customWidth="1"/>
    <col min="5134" max="5376" width="9.140625" style="12"/>
    <col min="5377" max="5377" width="29.140625" style="12" customWidth="1"/>
    <col min="5378" max="5380" width="10.7109375" style="12" customWidth="1"/>
    <col min="5381" max="5381" width="15.85546875" style="12" customWidth="1"/>
    <col min="5382" max="5382" width="17.42578125" style="12" customWidth="1"/>
    <col min="5383" max="5383" width="1.7109375" style="12" customWidth="1"/>
    <col min="5384" max="5385" width="11.7109375" style="12" bestFit="1" customWidth="1"/>
    <col min="5386" max="5386" width="9.85546875" style="12" bestFit="1" customWidth="1"/>
    <col min="5387" max="5387" width="1.5703125" style="12" customWidth="1"/>
    <col min="5388" max="5389" width="11.7109375" style="12" bestFit="1" customWidth="1"/>
    <col min="5390" max="5632" width="9.140625" style="12"/>
    <col min="5633" max="5633" width="29.140625" style="12" customWidth="1"/>
    <col min="5634" max="5636" width="10.7109375" style="12" customWidth="1"/>
    <col min="5637" max="5637" width="15.85546875" style="12" customWidth="1"/>
    <col min="5638" max="5638" width="17.42578125" style="12" customWidth="1"/>
    <col min="5639" max="5639" width="1.7109375" style="12" customWidth="1"/>
    <col min="5640" max="5641" width="11.7109375" style="12" bestFit="1" customWidth="1"/>
    <col min="5642" max="5642" width="9.85546875" style="12" bestFit="1" customWidth="1"/>
    <col min="5643" max="5643" width="1.5703125" style="12" customWidth="1"/>
    <col min="5644" max="5645" width="11.7109375" style="12" bestFit="1" customWidth="1"/>
    <col min="5646" max="5888" width="9.140625" style="12"/>
    <col min="5889" max="5889" width="29.140625" style="12" customWidth="1"/>
    <col min="5890" max="5892" width="10.7109375" style="12" customWidth="1"/>
    <col min="5893" max="5893" width="15.85546875" style="12" customWidth="1"/>
    <col min="5894" max="5894" width="17.42578125" style="12" customWidth="1"/>
    <col min="5895" max="5895" width="1.7109375" style="12" customWidth="1"/>
    <col min="5896" max="5897" width="11.7109375" style="12" bestFit="1" customWidth="1"/>
    <col min="5898" max="5898" width="9.85546875" style="12" bestFit="1" customWidth="1"/>
    <col min="5899" max="5899" width="1.5703125" style="12" customWidth="1"/>
    <col min="5900" max="5901" width="11.7109375" style="12" bestFit="1" customWidth="1"/>
    <col min="5902" max="6144" width="9.140625" style="12"/>
    <col min="6145" max="6145" width="29.140625" style="12" customWidth="1"/>
    <col min="6146" max="6148" width="10.7109375" style="12" customWidth="1"/>
    <col min="6149" max="6149" width="15.85546875" style="12" customWidth="1"/>
    <col min="6150" max="6150" width="17.42578125" style="12" customWidth="1"/>
    <col min="6151" max="6151" width="1.7109375" style="12" customWidth="1"/>
    <col min="6152" max="6153" width="11.7109375" style="12" bestFit="1" customWidth="1"/>
    <col min="6154" max="6154" width="9.85546875" style="12" bestFit="1" customWidth="1"/>
    <col min="6155" max="6155" width="1.5703125" style="12" customWidth="1"/>
    <col min="6156" max="6157" width="11.7109375" style="12" bestFit="1" customWidth="1"/>
    <col min="6158" max="6400" width="9.140625" style="12"/>
    <col min="6401" max="6401" width="29.140625" style="12" customWidth="1"/>
    <col min="6402" max="6404" width="10.7109375" style="12" customWidth="1"/>
    <col min="6405" max="6405" width="15.85546875" style="12" customWidth="1"/>
    <col min="6406" max="6406" width="17.42578125" style="12" customWidth="1"/>
    <col min="6407" max="6407" width="1.7109375" style="12" customWidth="1"/>
    <col min="6408" max="6409" width="11.7109375" style="12" bestFit="1" customWidth="1"/>
    <col min="6410" max="6410" width="9.85546875" style="12" bestFit="1" customWidth="1"/>
    <col min="6411" max="6411" width="1.5703125" style="12" customWidth="1"/>
    <col min="6412" max="6413" width="11.7109375" style="12" bestFit="1" customWidth="1"/>
    <col min="6414" max="6656" width="9.140625" style="12"/>
    <col min="6657" max="6657" width="29.140625" style="12" customWidth="1"/>
    <col min="6658" max="6660" width="10.7109375" style="12" customWidth="1"/>
    <col min="6661" max="6661" width="15.85546875" style="12" customWidth="1"/>
    <col min="6662" max="6662" width="17.42578125" style="12" customWidth="1"/>
    <col min="6663" max="6663" width="1.7109375" style="12" customWidth="1"/>
    <col min="6664" max="6665" width="11.7109375" style="12" bestFit="1" customWidth="1"/>
    <col min="6666" max="6666" width="9.85546875" style="12" bestFit="1" customWidth="1"/>
    <col min="6667" max="6667" width="1.5703125" style="12" customWidth="1"/>
    <col min="6668" max="6669" width="11.7109375" style="12" bestFit="1" customWidth="1"/>
    <col min="6670" max="6912" width="9.140625" style="12"/>
    <col min="6913" max="6913" width="29.140625" style="12" customWidth="1"/>
    <col min="6914" max="6916" width="10.7109375" style="12" customWidth="1"/>
    <col min="6917" max="6917" width="15.85546875" style="12" customWidth="1"/>
    <col min="6918" max="6918" width="17.42578125" style="12" customWidth="1"/>
    <col min="6919" max="6919" width="1.7109375" style="12" customWidth="1"/>
    <col min="6920" max="6921" width="11.7109375" style="12" bestFit="1" customWidth="1"/>
    <col min="6922" max="6922" width="9.85546875" style="12" bestFit="1" customWidth="1"/>
    <col min="6923" max="6923" width="1.5703125" style="12" customWidth="1"/>
    <col min="6924" max="6925" width="11.7109375" style="12" bestFit="1" customWidth="1"/>
    <col min="6926" max="7168" width="9.140625" style="12"/>
    <col min="7169" max="7169" width="29.140625" style="12" customWidth="1"/>
    <col min="7170" max="7172" width="10.7109375" style="12" customWidth="1"/>
    <col min="7173" max="7173" width="15.85546875" style="12" customWidth="1"/>
    <col min="7174" max="7174" width="17.42578125" style="12" customWidth="1"/>
    <col min="7175" max="7175" width="1.7109375" style="12" customWidth="1"/>
    <col min="7176" max="7177" width="11.7109375" style="12" bestFit="1" customWidth="1"/>
    <col min="7178" max="7178" width="9.85546875" style="12" bestFit="1" customWidth="1"/>
    <col min="7179" max="7179" width="1.5703125" style="12" customWidth="1"/>
    <col min="7180" max="7181" width="11.7109375" style="12" bestFit="1" customWidth="1"/>
    <col min="7182" max="7424" width="9.140625" style="12"/>
    <col min="7425" max="7425" width="29.140625" style="12" customWidth="1"/>
    <col min="7426" max="7428" width="10.7109375" style="12" customWidth="1"/>
    <col min="7429" max="7429" width="15.85546875" style="12" customWidth="1"/>
    <col min="7430" max="7430" width="17.42578125" style="12" customWidth="1"/>
    <col min="7431" max="7431" width="1.7109375" style="12" customWidth="1"/>
    <col min="7432" max="7433" width="11.7109375" style="12" bestFit="1" customWidth="1"/>
    <col min="7434" max="7434" width="9.85546875" style="12" bestFit="1" customWidth="1"/>
    <col min="7435" max="7435" width="1.5703125" style="12" customWidth="1"/>
    <col min="7436" max="7437" width="11.7109375" style="12" bestFit="1" customWidth="1"/>
    <col min="7438" max="7680" width="9.140625" style="12"/>
    <col min="7681" max="7681" width="29.140625" style="12" customWidth="1"/>
    <col min="7682" max="7684" width="10.7109375" style="12" customWidth="1"/>
    <col min="7685" max="7685" width="15.85546875" style="12" customWidth="1"/>
    <col min="7686" max="7686" width="17.42578125" style="12" customWidth="1"/>
    <col min="7687" max="7687" width="1.7109375" style="12" customWidth="1"/>
    <col min="7688" max="7689" width="11.7109375" style="12" bestFit="1" customWidth="1"/>
    <col min="7690" max="7690" width="9.85546875" style="12" bestFit="1" customWidth="1"/>
    <col min="7691" max="7691" width="1.5703125" style="12" customWidth="1"/>
    <col min="7692" max="7693" width="11.7109375" style="12" bestFit="1" customWidth="1"/>
    <col min="7694" max="7936" width="9.140625" style="12"/>
    <col min="7937" max="7937" width="29.140625" style="12" customWidth="1"/>
    <col min="7938" max="7940" width="10.7109375" style="12" customWidth="1"/>
    <col min="7941" max="7941" width="15.85546875" style="12" customWidth="1"/>
    <col min="7942" max="7942" width="17.42578125" style="12" customWidth="1"/>
    <col min="7943" max="7943" width="1.7109375" style="12" customWidth="1"/>
    <col min="7944" max="7945" width="11.7109375" style="12" bestFit="1" customWidth="1"/>
    <col min="7946" max="7946" width="9.85546875" style="12" bestFit="1" customWidth="1"/>
    <col min="7947" max="7947" width="1.5703125" style="12" customWidth="1"/>
    <col min="7948" max="7949" width="11.7109375" style="12" bestFit="1" customWidth="1"/>
    <col min="7950" max="8192" width="9.140625" style="12"/>
    <col min="8193" max="8193" width="29.140625" style="12" customWidth="1"/>
    <col min="8194" max="8196" width="10.7109375" style="12" customWidth="1"/>
    <col min="8197" max="8197" width="15.85546875" style="12" customWidth="1"/>
    <col min="8198" max="8198" width="17.42578125" style="12" customWidth="1"/>
    <col min="8199" max="8199" width="1.7109375" style="12" customWidth="1"/>
    <col min="8200" max="8201" width="11.7109375" style="12" bestFit="1" customWidth="1"/>
    <col min="8202" max="8202" width="9.85546875" style="12" bestFit="1" customWidth="1"/>
    <col min="8203" max="8203" width="1.5703125" style="12" customWidth="1"/>
    <col min="8204" max="8205" width="11.7109375" style="12" bestFit="1" customWidth="1"/>
    <col min="8206" max="8448" width="9.140625" style="12"/>
    <col min="8449" max="8449" width="29.140625" style="12" customWidth="1"/>
    <col min="8450" max="8452" width="10.7109375" style="12" customWidth="1"/>
    <col min="8453" max="8453" width="15.85546875" style="12" customWidth="1"/>
    <col min="8454" max="8454" width="17.42578125" style="12" customWidth="1"/>
    <col min="8455" max="8455" width="1.7109375" style="12" customWidth="1"/>
    <col min="8456" max="8457" width="11.7109375" style="12" bestFit="1" customWidth="1"/>
    <col min="8458" max="8458" width="9.85546875" style="12" bestFit="1" customWidth="1"/>
    <col min="8459" max="8459" width="1.5703125" style="12" customWidth="1"/>
    <col min="8460" max="8461" width="11.7109375" style="12" bestFit="1" customWidth="1"/>
    <col min="8462" max="8704" width="9.140625" style="12"/>
    <col min="8705" max="8705" width="29.140625" style="12" customWidth="1"/>
    <col min="8706" max="8708" width="10.7109375" style="12" customWidth="1"/>
    <col min="8709" max="8709" width="15.85546875" style="12" customWidth="1"/>
    <col min="8710" max="8710" width="17.42578125" style="12" customWidth="1"/>
    <col min="8711" max="8711" width="1.7109375" style="12" customWidth="1"/>
    <col min="8712" max="8713" width="11.7109375" style="12" bestFit="1" customWidth="1"/>
    <col min="8714" max="8714" width="9.85546875" style="12" bestFit="1" customWidth="1"/>
    <col min="8715" max="8715" width="1.5703125" style="12" customWidth="1"/>
    <col min="8716" max="8717" width="11.7109375" style="12" bestFit="1" customWidth="1"/>
    <col min="8718" max="8960" width="9.140625" style="12"/>
    <col min="8961" max="8961" width="29.140625" style="12" customWidth="1"/>
    <col min="8962" max="8964" width="10.7109375" style="12" customWidth="1"/>
    <col min="8965" max="8965" width="15.85546875" style="12" customWidth="1"/>
    <col min="8966" max="8966" width="17.42578125" style="12" customWidth="1"/>
    <col min="8967" max="8967" width="1.7109375" style="12" customWidth="1"/>
    <col min="8968" max="8969" width="11.7109375" style="12" bestFit="1" customWidth="1"/>
    <col min="8970" max="8970" width="9.85546875" style="12" bestFit="1" customWidth="1"/>
    <col min="8971" max="8971" width="1.5703125" style="12" customWidth="1"/>
    <col min="8972" max="8973" width="11.7109375" style="12" bestFit="1" customWidth="1"/>
    <col min="8974" max="9216" width="9.140625" style="12"/>
    <col min="9217" max="9217" width="29.140625" style="12" customWidth="1"/>
    <col min="9218" max="9220" width="10.7109375" style="12" customWidth="1"/>
    <col min="9221" max="9221" width="15.85546875" style="12" customWidth="1"/>
    <col min="9222" max="9222" width="17.42578125" style="12" customWidth="1"/>
    <col min="9223" max="9223" width="1.7109375" style="12" customWidth="1"/>
    <col min="9224" max="9225" width="11.7109375" style="12" bestFit="1" customWidth="1"/>
    <col min="9226" max="9226" width="9.85546875" style="12" bestFit="1" customWidth="1"/>
    <col min="9227" max="9227" width="1.5703125" style="12" customWidth="1"/>
    <col min="9228" max="9229" width="11.7109375" style="12" bestFit="1" customWidth="1"/>
    <col min="9230" max="9472" width="9.140625" style="12"/>
    <col min="9473" max="9473" width="29.140625" style="12" customWidth="1"/>
    <col min="9474" max="9476" width="10.7109375" style="12" customWidth="1"/>
    <col min="9477" max="9477" width="15.85546875" style="12" customWidth="1"/>
    <col min="9478" max="9478" width="17.42578125" style="12" customWidth="1"/>
    <col min="9479" max="9479" width="1.7109375" style="12" customWidth="1"/>
    <col min="9480" max="9481" width="11.7109375" style="12" bestFit="1" customWidth="1"/>
    <col min="9482" max="9482" width="9.85546875" style="12" bestFit="1" customWidth="1"/>
    <col min="9483" max="9483" width="1.5703125" style="12" customWidth="1"/>
    <col min="9484" max="9485" width="11.7109375" style="12" bestFit="1" customWidth="1"/>
    <col min="9486" max="9728" width="9.140625" style="12"/>
    <col min="9729" max="9729" width="29.140625" style="12" customWidth="1"/>
    <col min="9730" max="9732" width="10.7109375" style="12" customWidth="1"/>
    <col min="9733" max="9733" width="15.85546875" style="12" customWidth="1"/>
    <col min="9734" max="9734" width="17.42578125" style="12" customWidth="1"/>
    <col min="9735" max="9735" width="1.7109375" style="12" customWidth="1"/>
    <col min="9736" max="9737" width="11.7109375" style="12" bestFit="1" customWidth="1"/>
    <col min="9738" max="9738" width="9.85546875" style="12" bestFit="1" customWidth="1"/>
    <col min="9739" max="9739" width="1.5703125" style="12" customWidth="1"/>
    <col min="9740" max="9741" width="11.7109375" style="12" bestFit="1" customWidth="1"/>
    <col min="9742" max="9984" width="9.140625" style="12"/>
    <col min="9985" max="9985" width="29.140625" style="12" customWidth="1"/>
    <col min="9986" max="9988" width="10.7109375" style="12" customWidth="1"/>
    <col min="9989" max="9989" width="15.85546875" style="12" customWidth="1"/>
    <col min="9990" max="9990" width="17.42578125" style="12" customWidth="1"/>
    <col min="9991" max="9991" width="1.7109375" style="12" customWidth="1"/>
    <col min="9992" max="9993" width="11.7109375" style="12" bestFit="1" customWidth="1"/>
    <col min="9994" max="9994" width="9.85546875" style="12" bestFit="1" customWidth="1"/>
    <col min="9995" max="9995" width="1.5703125" style="12" customWidth="1"/>
    <col min="9996" max="9997" width="11.7109375" style="12" bestFit="1" customWidth="1"/>
    <col min="9998" max="10240" width="9.140625" style="12"/>
    <col min="10241" max="10241" width="29.140625" style="12" customWidth="1"/>
    <col min="10242" max="10244" width="10.7109375" style="12" customWidth="1"/>
    <col min="10245" max="10245" width="15.85546875" style="12" customWidth="1"/>
    <col min="10246" max="10246" width="17.42578125" style="12" customWidth="1"/>
    <col min="10247" max="10247" width="1.7109375" style="12" customWidth="1"/>
    <col min="10248" max="10249" width="11.7109375" style="12" bestFit="1" customWidth="1"/>
    <col min="10250" max="10250" width="9.85546875" style="12" bestFit="1" customWidth="1"/>
    <col min="10251" max="10251" width="1.5703125" style="12" customWidth="1"/>
    <col min="10252" max="10253" width="11.7109375" style="12" bestFit="1" customWidth="1"/>
    <col min="10254" max="10496" width="9.140625" style="12"/>
    <col min="10497" max="10497" width="29.140625" style="12" customWidth="1"/>
    <col min="10498" max="10500" width="10.7109375" style="12" customWidth="1"/>
    <col min="10501" max="10501" width="15.85546875" style="12" customWidth="1"/>
    <col min="10502" max="10502" width="17.42578125" style="12" customWidth="1"/>
    <col min="10503" max="10503" width="1.7109375" style="12" customWidth="1"/>
    <col min="10504" max="10505" width="11.7109375" style="12" bestFit="1" customWidth="1"/>
    <col min="10506" max="10506" width="9.85546875" style="12" bestFit="1" customWidth="1"/>
    <col min="10507" max="10507" width="1.5703125" style="12" customWidth="1"/>
    <col min="10508" max="10509" width="11.7109375" style="12" bestFit="1" customWidth="1"/>
    <col min="10510" max="10752" width="9.140625" style="12"/>
    <col min="10753" max="10753" width="29.140625" style="12" customWidth="1"/>
    <col min="10754" max="10756" width="10.7109375" style="12" customWidth="1"/>
    <col min="10757" max="10757" width="15.85546875" style="12" customWidth="1"/>
    <col min="10758" max="10758" width="17.42578125" style="12" customWidth="1"/>
    <col min="10759" max="10759" width="1.7109375" style="12" customWidth="1"/>
    <col min="10760" max="10761" width="11.7109375" style="12" bestFit="1" customWidth="1"/>
    <col min="10762" max="10762" width="9.85546875" style="12" bestFit="1" customWidth="1"/>
    <col min="10763" max="10763" width="1.5703125" style="12" customWidth="1"/>
    <col min="10764" max="10765" width="11.7109375" style="12" bestFit="1" customWidth="1"/>
    <col min="10766" max="11008" width="9.140625" style="12"/>
    <col min="11009" max="11009" width="29.140625" style="12" customWidth="1"/>
    <col min="11010" max="11012" width="10.7109375" style="12" customWidth="1"/>
    <col min="11013" max="11013" width="15.85546875" style="12" customWidth="1"/>
    <col min="11014" max="11014" width="17.42578125" style="12" customWidth="1"/>
    <col min="11015" max="11015" width="1.7109375" style="12" customWidth="1"/>
    <col min="11016" max="11017" width="11.7109375" style="12" bestFit="1" customWidth="1"/>
    <col min="11018" max="11018" width="9.85546875" style="12" bestFit="1" customWidth="1"/>
    <col min="11019" max="11019" width="1.5703125" style="12" customWidth="1"/>
    <col min="11020" max="11021" width="11.7109375" style="12" bestFit="1" customWidth="1"/>
    <col min="11022" max="11264" width="9.140625" style="12"/>
    <col min="11265" max="11265" width="29.140625" style="12" customWidth="1"/>
    <col min="11266" max="11268" width="10.7109375" style="12" customWidth="1"/>
    <col min="11269" max="11269" width="15.85546875" style="12" customWidth="1"/>
    <col min="11270" max="11270" width="17.42578125" style="12" customWidth="1"/>
    <col min="11271" max="11271" width="1.7109375" style="12" customWidth="1"/>
    <col min="11272" max="11273" width="11.7109375" style="12" bestFit="1" customWidth="1"/>
    <col min="11274" max="11274" width="9.85546875" style="12" bestFit="1" customWidth="1"/>
    <col min="11275" max="11275" width="1.5703125" style="12" customWidth="1"/>
    <col min="11276" max="11277" width="11.7109375" style="12" bestFit="1" customWidth="1"/>
    <col min="11278" max="11520" width="9.140625" style="12"/>
    <col min="11521" max="11521" width="29.140625" style="12" customWidth="1"/>
    <col min="11522" max="11524" width="10.7109375" style="12" customWidth="1"/>
    <col min="11525" max="11525" width="15.85546875" style="12" customWidth="1"/>
    <col min="11526" max="11526" width="17.42578125" style="12" customWidth="1"/>
    <col min="11527" max="11527" width="1.7109375" style="12" customWidth="1"/>
    <col min="11528" max="11529" width="11.7109375" style="12" bestFit="1" customWidth="1"/>
    <col min="11530" max="11530" width="9.85546875" style="12" bestFit="1" customWidth="1"/>
    <col min="11531" max="11531" width="1.5703125" style="12" customWidth="1"/>
    <col min="11532" max="11533" width="11.7109375" style="12" bestFit="1" customWidth="1"/>
    <col min="11534" max="11776" width="9.140625" style="12"/>
    <col min="11777" max="11777" width="29.140625" style="12" customWidth="1"/>
    <col min="11778" max="11780" width="10.7109375" style="12" customWidth="1"/>
    <col min="11781" max="11781" width="15.85546875" style="12" customWidth="1"/>
    <col min="11782" max="11782" width="17.42578125" style="12" customWidth="1"/>
    <col min="11783" max="11783" width="1.7109375" style="12" customWidth="1"/>
    <col min="11784" max="11785" width="11.7109375" style="12" bestFit="1" customWidth="1"/>
    <col min="11786" max="11786" width="9.85546875" style="12" bestFit="1" customWidth="1"/>
    <col min="11787" max="11787" width="1.5703125" style="12" customWidth="1"/>
    <col min="11788" max="11789" width="11.7109375" style="12" bestFit="1" customWidth="1"/>
    <col min="11790" max="12032" width="9.140625" style="12"/>
    <col min="12033" max="12033" width="29.140625" style="12" customWidth="1"/>
    <col min="12034" max="12036" width="10.7109375" style="12" customWidth="1"/>
    <col min="12037" max="12037" width="15.85546875" style="12" customWidth="1"/>
    <col min="12038" max="12038" width="17.42578125" style="12" customWidth="1"/>
    <col min="12039" max="12039" width="1.7109375" style="12" customWidth="1"/>
    <col min="12040" max="12041" width="11.7109375" style="12" bestFit="1" customWidth="1"/>
    <col min="12042" max="12042" width="9.85546875" style="12" bestFit="1" customWidth="1"/>
    <col min="12043" max="12043" width="1.5703125" style="12" customWidth="1"/>
    <col min="12044" max="12045" width="11.7109375" style="12" bestFit="1" customWidth="1"/>
    <col min="12046" max="12288" width="9.140625" style="12"/>
    <col min="12289" max="12289" width="29.140625" style="12" customWidth="1"/>
    <col min="12290" max="12292" width="10.7109375" style="12" customWidth="1"/>
    <col min="12293" max="12293" width="15.85546875" style="12" customWidth="1"/>
    <col min="12294" max="12294" width="17.42578125" style="12" customWidth="1"/>
    <col min="12295" max="12295" width="1.7109375" style="12" customWidth="1"/>
    <col min="12296" max="12297" width="11.7109375" style="12" bestFit="1" customWidth="1"/>
    <col min="12298" max="12298" width="9.85546875" style="12" bestFit="1" customWidth="1"/>
    <col min="12299" max="12299" width="1.5703125" style="12" customWidth="1"/>
    <col min="12300" max="12301" width="11.7109375" style="12" bestFit="1" customWidth="1"/>
    <col min="12302" max="12544" width="9.140625" style="12"/>
    <col min="12545" max="12545" width="29.140625" style="12" customWidth="1"/>
    <col min="12546" max="12548" width="10.7109375" style="12" customWidth="1"/>
    <col min="12549" max="12549" width="15.85546875" style="12" customWidth="1"/>
    <col min="12550" max="12550" width="17.42578125" style="12" customWidth="1"/>
    <col min="12551" max="12551" width="1.7109375" style="12" customWidth="1"/>
    <col min="12552" max="12553" width="11.7109375" style="12" bestFit="1" customWidth="1"/>
    <col min="12554" max="12554" width="9.85546875" style="12" bestFit="1" customWidth="1"/>
    <col min="12555" max="12555" width="1.5703125" style="12" customWidth="1"/>
    <col min="12556" max="12557" width="11.7109375" style="12" bestFit="1" customWidth="1"/>
    <col min="12558" max="12800" width="9.140625" style="12"/>
    <col min="12801" max="12801" width="29.140625" style="12" customWidth="1"/>
    <col min="12802" max="12804" width="10.7109375" style="12" customWidth="1"/>
    <col min="12805" max="12805" width="15.85546875" style="12" customWidth="1"/>
    <col min="12806" max="12806" width="17.42578125" style="12" customWidth="1"/>
    <col min="12807" max="12807" width="1.7109375" style="12" customWidth="1"/>
    <col min="12808" max="12809" width="11.7109375" style="12" bestFit="1" customWidth="1"/>
    <col min="12810" max="12810" width="9.85546875" style="12" bestFit="1" customWidth="1"/>
    <col min="12811" max="12811" width="1.5703125" style="12" customWidth="1"/>
    <col min="12812" max="12813" width="11.7109375" style="12" bestFit="1" customWidth="1"/>
    <col min="12814" max="13056" width="9.140625" style="12"/>
    <col min="13057" max="13057" width="29.140625" style="12" customWidth="1"/>
    <col min="13058" max="13060" width="10.7109375" style="12" customWidth="1"/>
    <col min="13061" max="13061" width="15.85546875" style="12" customWidth="1"/>
    <col min="13062" max="13062" width="17.42578125" style="12" customWidth="1"/>
    <col min="13063" max="13063" width="1.7109375" style="12" customWidth="1"/>
    <col min="13064" max="13065" width="11.7109375" style="12" bestFit="1" customWidth="1"/>
    <col min="13066" max="13066" width="9.85546875" style="12" bestFit="1" customWidth="1"/>
    <col min="13067" max="13067" width="1.5703125" style="12" customWidth="1"/>
    <col min="13068" max="13069" width="11.7109375" style="12" bestFit="1" customWidth="1"/>
    <col min="13070" max="13312" width="9.140625" style="12"/>
    <col min="13313" max="13313" width="29.140625" style="12" customWidth="1"/>
    <col min="13314" max="13316" width="10.7109375" style="12" customWidth="1"/>
    <col min="13317" max="13317" width="15.85546875" style="12" customWidth="1"/>
    <col min="13318" max="13318" width="17.42578125" style="12" customWidth="1"/>
    <col min="13319" max="13319" width="1.7109375" style="12" customWidth="1"/>
    <col min="13320" max="13321" width="11.7109375" style="12" bestFit="1" customWidth="1"/>
    <col min="13322" max="13322" width="9.85546875" style="12" bestFit="1" customWidth="1"/>
    <col min="13323" max="13323" width="1.5703125" style="12" customWidth="1"/>
    <col min="13324" max="13325" width="11.7109375" style="12" bestFit="1" customWidth="1"/>
    <col min="13326" max="13568" width="9.140625" style="12"/>
    <col min="13569" max="13569" width="29.140625" style="12" customWidth="1"/>
    <col min="13570" max="13572" width="10.7109375" style="12" customWidth="1"/>
    <col min="13573" max="13573" width="15.85546875" style="12" customWidth="1"/>
    <col min="13574" max="13574" width="17.42578125" style="12" customWidth="1"/>
    <col min="13575" max="13575" width="1.7109375" style="12" customWidth="1"/>
    <col min="13576" max="13577" width="11.7109375" style="12" bestFit="1" customWidth="1"/>
    <col min="13578" max="13578" width="9.85546875" style="12" bestFit="1" customWidth="1"/>
    <col min="13579" max="13579" width="1.5703125" style="12" customWidth="1"/>
    <col min="13580" max="13581" width="11.7109375" style="12" bestFit="1" customWidth="1"/>
    <col min="13582" max="13824" width="9.140625" style="12"/>
    <col min="13825" max="13825" width="29.140625" style="12" customWidth="1"/>
    <col min="13826" max="13828" width="10.7109375" style="12" customWidth="1"/>
    <col min="13829" max="13829" width="15.85546875" style="12" customWidth="1"/>
    <col min="13830" max="13830" width="17.42578125" style="12" customWidth="1"/>
    <col min="13831" max="13831" width="1.7109375" style="12" customWidth="1"/>
    <col min="13832" max="13833" width="11.7109375" style="12" bestFit="1" customWidth="1"/>
    <col min="13834" max="13834" width="9.85546875" style="12" bestFit="1" customWidth="1"/>
    <col min="13835" max="13835" width="1.5703125" style="12" customWidth="1"/>
    <col min="13836" max="13837" width="11.7109375" style="12" bestFit="1" customWidth="1"/>
    <col min="13838" max="14080" width="9.140625" style="12"/>
    <col min="14081" max="14081" width="29.140625" style="12" customWidth="1"/>
    <col min="14082" max="14084" width="10.7109375" style="12" customWidth="1"/>
    <col min="14085" max="14085" width="15.85546875" style="12" customWidth="1"/>
    <col min="14086" max="14086" width="17.42578125" style="12" customWidth="1"/>
    <col min="14087" max="14087" width="1.7109375" style="12" customWidth="1"/>
    <col min="14088" max="14089" width="11.7109375" style="12" bestFit="1" customWidth="1"/>
    <col min="14090" max="14090" width="9.85546875" style="12" bestFit="1" customWidth="1"/>
    <col min="14091" max="14091" width="1.5703125" style="12" customWidth="1"/>
    <col min="14092" max="14093" width="11.7109375" style="12" bestFit="1" customWidth="1"/>
    <col min="14094" max="14336" width="9.140625" style="12"/>
    <col min="14337" max="14337" width="29.140625" style="12" customWidth="1"/>
    <col min="14338" max="14340" width="10.7109375" style="12" customWidth="1"/>
    <col min="14341" max="14341" width="15.85546875" style="12" customWidth="1"/>
    <col min="14342" max="14342" width="17.42578125" style="12" customWidth="1"/>
    <col min="14343" max="14343" width="1.7109375" style="12" customWidth="1"/>
    <col min="14344" max="14345" width="11.7109375" style="12" bestFit="1" customWidth="1"/>
    <col min="14346" max="14346" width="9.85546875" style="12" bestFit="1" customWidth="1"/>
    <col min="14347" max="14347" width="1.5703125" style="12" customWidth="1"/>
    <col min="14348" max="14349" width="11.7109375" style="12" bestFit="1" customWidth="1"/>
    <col min="14350" max="14592" width="9.140625" style="12"/>
    <col min="14593" max="14593" width="29.140625" style="12" customWidth="1"/>
    <col min="14594" max="14596" width="10.7109375" style="12" customWidth="1"/>
    <col min="14597" max="14597" width="15.85546875" style="12" customWidth="1"/>
    <col min="14598" max="14598" width="17.42578125" style="12" customWidth="1"/>
    <col min="14599" max="14599" width="1.7109375" style="12" customWidth="1"/>
    <col min="14600" max="14601" width="11.7109375" style="12" bestFit="1" customWidth="1"/>
    <col min="14602" max="14602" width="9.85546875" style="12" bestFit="1" customWidth="1"/>
    <col min="14603" max="14603" width="1.5703125" style="12" customWidth="1"/>
    <col min="14604" max="14605" width="11.7109375" style="12" bestFit="1" customWidth="1"/>
    <col min="14606" max="14848" width="9.140625" style="12"/>
    <col min="14849" max="14849" width="29.140625" style="12" customWidth="1"/>
    <col min="14850" max="14852" width="10.7109375" style="12" customWidth="1"/>
    <col min="14853" max="14853" width="15.85546875" style="12" customWidth="1"/>
    <col min="14854" max="14854" width="17.42578125" style="12" customWidth="1"/>
    <col min="14855" max="14855" width="1.7109375" style="12" customWidth="1"/>
    <col min="14856" max="14857" width="11.7109375" style="12" bestFit="1" customWidth="1"/>
    <col min="14858" max="14858" width="9.85546875" style="12" bestFit="1" customWidth="1"/>
    <col min="14859" max="14859" width="1.5703125" style="12" customWidth="1"/>
    <col min="14860" max="14861" width="11.7109375" style="12" bestFit="1" customWidth="1"/>
    <col min="14862" max="15104" width="9.140625" style="12"/>
    <col min="15105" max="15105" width="29.140625" style="12" customWidth="1"/>
    <col min="15106" max="15108" width="10.7109375" style="12" customWidth="1"/>
    <col min="15109" max="15109" width="15.85546875" style="12" customWidth="1"/>
    <col min="15110" max="15110" width="17.42578125" style="12" customWidth="1"/>
    <col min="15111" max="15111" width="1.7109375" style="12" customWidth="1"/>
    <col min="15112" max="15113" width="11.7109375" style="12" bestFit="1" customWidth="1"/>
    <col min="15114" max="15114" width="9.85546875" style="12" bestFit="1" customWidth="1"/>
    <col min="15115" max="15115" width="1.5703125" style="12" customWidth="1"/>
    <col min="15116" max="15117" width="11.7109375" style="12" bestFit="1" customWidth="1"/>
    <col min="15118" max="15360" width="9.140625" style="12"/>
    <col min="15361" max="15361" width="29.140625" style="12" customWidth="1"/>
    <col min="15362" max="15364" width="10.7109375" style="12" customWidth="1"/>
    <col min="15365" max="15365" width="15.85546875" style="12" customWidth="1"/>
    <col min="15366" max="15366" width="17.42578125" style="12" customWidth="1"/>
    <col min="15367" max="15367" width="1.7109375" style="12" customWidth="1"/>
    <col min="15368" max="15369" width="11.7109375" style="12" bestFit="1" customWidth="1"/>
    <col min="15370" max="15370" width="9.85546875" style="12" bestFit="1" customWidth="1"/>
    <col min="15371" max="15371" width="1.5703125" style="12" customWidth="1"/>
    <col min="15372" max="15373" width="11.7109375" style="12" bestFit="1" customWidth="1"/>
    <col min="15374" max="15616" width="9.140625" style="12"/>
    <col min="15617" max="15617" width="29.140625" style="12" customWidth="1"/>
    <col min="15618" max="15620" width="10.7109375" style="12" customWidth="1"/>
    <col min="15621" max="15621" width="15.85546875" style="12" customWidth="1"/>
    <col min="15622" max="15622" width="17.42578125" style="12" customWidth="1"/>
    <col min="15623" max="15623" width="1.7109375" style="12" customWidth="1"/>
    <col min="15624" max="15625" width="11.7109375" style="12" bestFit="1" customWidth="1"/>
    <col min="15626" max="15626" width="9.85546875" style="12" bestFit="1" customWidth="1"/>
    <col min="15627" max="15627" width="1.5703125" style="12" customWidth="1"/>
    <col min="15628" max="15629" width="11.7109375" style="12" bestFit="1" customWidth="1"/>
    <col min="15630" max="15872" width="9.140625" style="12"/>
    <col min="15873" max="15873" width="29.140625" style="12" customWidth="1"/>
    <col min="15874" max="15876" width="10.7109375" style="12" customWidth="1"/>
    <col min="15877" max="15877" width="15.85546875" style="12" customWidth="1"/>
    <col min="15878" max="15878" width="17.42578125" style="12" customWidth="1"/>
    <col min="15879" max="15879" width="1.7109375" style="12" customWidth="1"/>
    <col min="15880" max="15881" width="11.7109375" style="12" bestFit="1" customWidth="1"/>
    <col min="15882" max="15882" width="9.85546875" style="12" bestFit="1" customWidth="1"/>
    <col min="15883" max="15883" width="1.5703125" style="12" customWidth="1"/>
    <col min="15884" max="15885" width="11.7109375" style="12" bestFit="1" customWidth="1"/>
    <col min="15886" max="16128" width="9.140625" style="12"/>
    <col min="16129" max="16129" width="29.140625" style="12" customWidth="1"/>
    <col min="16130" max="16132" width="10.7109375" style="12" customWidth="1"/>
    <col min="16133" max="16133" width="15.85546875" style="12" customWidth="1"/>
    <col min="16134" max="16134" width="17.42578125" style="12" customWidth="1"/>
    <col min="16135" max="16135" width="1.7109375" style="12" customWidth="1"/>
    <col min="16136" max="16137" width="11.7109375" style="12" bestFit="1" customWidth="1"/>
    <col min="16138" max="16138" width="9.85546875" style="12" bestFit="1" customWidth="1"/>
    <col min="16139" max="16139" width="1.5703125" style="12" customWidth="1"/>
    <col min="16140" max="16141" width="11.7109375" style="12" bestFit="1" customWidth="1"/>
    <col min="16142" max="16384" width="9.140625" style="12"/>
  </cols>
  <sheetData>
    <row r="1" spans="1:13" ht="19.899999999999999" customHeight="1" x14ac:dyDescent="0.3">
      <c r="A1" s="417" t="str">
        <f>Entity</f>
        <v>Name of Tribe</v>
      </c>
      <c r="B1" s="417"/>
      <c r="C1" s="281"/>
      <c r="D1" s="281"/>
      <c r="E1" s="307"/>
      <c r="F1" s="281" t="s">
        <v>342</v>
      </c>
    </row>
    <row r="2" spans="1:13" ht="19.899999999999999" customHeight="1" x14ac:dyDescent="0.3">
      <c r="A2" s="417" t="s">
        <v>532</v>
      </c>
      <c r="B2" s="417"/>
      <c r="C2" s="281"/>
      <c r="D2" s="281"/>
      <c r="E2" s="307"/>
      <c r="F2" s="281"/>
      <c r="G2" s="40"/>
    </row>
    <row r="3" spans="1:13" ht="16.149999999999999" customHeight="1" x14ac:dyDescent="0.3">
      <c r="B3" s="285"/>
      <c r="M3" s="127"/>
    </row>
    <row r="4" spans="1:13" s="2" customFormat="1" ht="30.6" customHeight="1" thickBot="1" x14ac:dyDescent="0.3">
      <c r="A4" s="304" t="s">
        <v>361</v>
      </c>
      <c r="B4" s="304" t="s">
        <v>360</v>
      </c>
      <c r="C4" s="305"/>
      <c r="D4" s="306" t="s">
        <v>359</v>
      </c>
      <c r="E4" s="308"/>
      <c r="F4" s="306" t="s">
        <v>346</v>
      </c>
      <c r="G4" s="305"/>
      <c r="H4" s="313" t="s">
        <v>135</v>
      </c>
      <c r="K4" s="36"/>
      <c r="M4" s="41"/>
    </row>
    <row r="5" spans="1:13" s="2" customFormat="1" ht="16.149999999999999" customHeight="1" x14ac:dyDescent="0.25">
      <c r="E5" s="36"/>
      <c r="H5" s="56"/>
      <c r="K5" s="36"/>
    </row>
    <row r="6" spans="1:13" s="2" customFormat="1" ht="16.149999999999999" customHeight="1" thickBot="1" x14ac:dyDescent="0.3">
      <c r="A6" s="2" t="str">
        <f>'start here-do not delete'!G31</f>
        <v>FY 2025</v>
      </c>
      <c r="B6" s="2" t="s">
        <v>384</v>
      </c>
      <c r="D6" s="176">
        <f>'Exh D proposed base'!Y192</f>
        <v>0.43580000000000002</v>
      </c>
      <c r="E6" s="50"/>
      <c r="F6" s="176">
        <f>'Exh D proposed base'!Z192</f>
        <v>0.56420000000000003</v>
      </c>
      <c r="H6" s="56" t="s">
        <v>147</v>
      </c>
      <c r="K6" s="36"/>
    </row>
    <row r="7" spans="1:13" s="2" customFormat="1" ht="16.149999999999999" customHeight="1" thickTop="1" x14ac:dyDescent="0.25">
      <c r="D7" s="288"/>
      <c r="E7" s="50"/>
      <c r="F7" s="288"/>
      <c r="H7" s="56"/>
      <c r="K7" s="36"/>
    </row>
    <row r="8" spans="1:13" s="2" customFormat="1" ht="16.149999999999999" customHeight="1" thickBot="1" x14ac:dyDescent="0.3">
      <c r="A8" s="2" t="str">
        <f>A6</f>
        <v>FY 2025</v>
      </c>
      <c r="B8" s="2" t="s">
        <v>385</v>
      </c>
      <c r="C8" s="309">
        <f>'Exh E-2 proposed pool'!N68</f>
        <v>1993560</v>
      </c>
      <c r="D8" s="288"/>
      <c r="E8" s="50"/>
      <c r="F8" s="288"/>
      <c r="H8" s="56" t="s">
        <v>146</v>
      </c>
      <c r="K8" s="36"/>
    </row>
    <row r="9" spans="1:13" s="2" customFormat="1" ht="16.149999999999999" customHeight="1" thickTop="1" x14ac:dyDescent="0.25">
      <c r="D9" s="288"/>
      <c r="E9" s="50"/>
      <c r="F9" s="288"/>
      <c r="H9" s="56"/>
      <c r="K9" s="36"/>
    </row>
    <row r="10" spans="1:13" s="2" customFormat="1" ht="9" customHeight="1" x14ac:dyDescent="0.25">
      <c r="A10" s="310"/>
      <c r="B10" s="310"/>
      <c r="C10" s="310"/>
      <c r="D10" s="311"/>
      <c r="E10" s="312"/>
      <c r="F10" s="311"/>
      <c r="G10" s="310"/>
      <c r="H10" s="314"/>
      <c r="K10" s="36"/>
    </row>
    <row r="11" spans="1:13" s="2" customFormat="1" ht="16.149999999999999" customHeight="1" x14ac:dyDescent="0.25">
      <c r="D11" s="288"/>
      <c r="E11" s="50"/>
      <c r="F11" s="288"/>
      <c r="H11" s="56"/>
      <c r="K11" s="36"/>
    </row>
    <row r="12" spans="1:13" s="2" customFormat="1" ht="16.149999999999999" customHeight="1" x14ac:dyDescent="0.25">
      <c r="A12" s="2" t="str">
        <f>A6</f>
        <v>FY 2025</v>
      </c>
      <c r="B12" s="2" t="s">
        <v>386</v>
      </c>
      <c r="D12" s="139">
        <f>ROUND($C$8*D6,0)</f>
        <v>868793</v>
      </c>
      <c r="E12" s="57"/>
      <c r="F12" s="139">
        <f>ROUND($C$8*F6,0)</f>
        <v>1124767</v>
      </c>
      <c r="H12" s="56" t="s">
        <v>362</v>
      </c>
      <c r="K12" s="36"/>
    </row>
    <row r="13" spans="1:13" s="2" customFormat="1" ht="16.149999999999999" customHeight="1" x14ac:dyDescent="0.25">
      <c r="E13" s="36"/>
      <c r="H13" s="56"/>
      <c r="K13" s="36"/>
    </row>
    <row r="14" spans="1:13" s="2" customFormat="1" ht="16.149999999999999" customHeight="1" x14ac:dyDescent="0.25">
      <c r="A14" s="2" t="str">
        <f>A6</f>
        <v>FY 2025</v>
      </c>
      <c r="B14" s="2" t="s">
        <v>477</v>
      </c>
      <c r="D14" s="2">
        <f>'Exh E-2 proposed pool'!N81</f>
        <v>110320</v>
      </c>
      <c r="E14" s="36"/>
      <c r="H14" s="56" t="s">
        <v>146</v>
      </c>
      <c r="K14" s="36"/>
    </row>
    <row r="15" spans="1:13" s="2" customFormat="1" ht="16.149999999999999" customHeight="1" x14ac:dyDescent="0.25">
      <c r="E15" s="36"/>
      <c r="H15" s="56"/>
      <c r="K15" s="36"/>
    </row>
    <row r="16" spans="1:13" s="2" customFormat="1" ht="16.149999999999999" customHeight="1" x14ac:dyDescent="0.25">
      <c r="A16" s="2" t="str">
        <f>'start here-do not delete'!G30</f>
        <v>FY 2022</v>
      </c>
      <c r="B16" s="2" t="s">
        <v>387</v>
      </c>
      <c r="D16" s="370">
        <f>'Exh B-1 Carryforward (638)'!Q13</f>
        <v>0</v>
      </c>
      <c r="E16" s="36"/>
      <c r="F16" s="370">
        <f>'Exh B-2 Carryforward(all other)'!K28</f>
        <v>-12199</v>
      </c>
      <c r="H16" s="56" t="s">
        <v>530</v>
      </c>
      <c r="I16" s="62" t="s">
        <v>531</v>
      </c>
      <c r="J16" s="62"/>
      <c r="K16" s="36"/>
    </row>
    <row r="17" spans="1:11" s="2" customFormat="1" ht="16.149999999999999" customHeight="1" x14ac:dyDescent="0.25">
      <c r="E17" s="36"/>
      <c r="H17" s="56"/>
      <c r="K17" s="36"/>
    </row>
    <row r="18" spans="1:11" s="2" customFormat="1" ht="16.149999999999999" customHeight="1" thickBot="1" x14ac:dyDescent="0.3">
      <c r="A18" s="2" t="str">
        <f>A6</f>
        <v>FY 2025</v>
      </c>
      <c r="B18" s="2" t="s">
        <v>415</v>
      </c>
      <c r="D18" s="135">
        <f>SUM(D12:D17)</f>
        <v>979113</v>
      </c>
      <c r="E18" s="57"/>
      <c r="F18" s="135">
        <f>SUM(F12:F17)</f>
        <v>1112568</v>
      </c>
      <c r="H18" s="56"/>
      <c r="K18" s="36"/>
    </row>
    <row r="19" spans="1:11" s="2" customFormat="1" ht="16.149999999999999" customHeight="1" thickTop="1" x14ac:dyDescent="0.25">
      <c r="E19" s="36"/>
      <c r="H19" s="56"/>
      <c r="K19" s="36"/>
    </row>
    <row r="20" spans="1:11" s="2" customFormat="1" ht="16.149999999999999" customHeight="1" thickBot="1" x14ac:dyDescent="0.3">
      <c r="A20" s="2" t="str">
        <f>A6</f>
        <v>FY 2025</v>
      </c>
      <c r="B20" s="2" t="s">
        <v>388</v>
      </c>
      <c r="D20" s="152">
        <f>'Exh D proposed base'!Y190</f>
        <v>7652200</v>
      </c>
      <c r="E20" s="57"/>
      <c r="F20" s="152">
        <f>'Exh D proposed base'!Z190</f>
        <v>9905094</v>
      </c>
      <c r="H20" s="56" t="s">
        <v>147</v>
      </c>
      <c r="K20" s="36"/>
    </row>
    <row r="21" spans="1:11" s="2" customFormat="1" ht="16.149999999999999" customHeight="1" thickTop="1" x14ac:dyDescent="0.25">
      <c r="E21" s="36"/>
      <c r="H21" s="56"/>
      <c r="K21" s="36"/>
    </row>
    <row r="22" spans="1:11" s="2" customFormat="1" ht="16.149999999999999" customHeight="1" thickBot="1" x14ac:dyDescent="0.3">
      <c r="A22" s="2" t="str">
        <f>A6</f>
        <v>FY 2025</v>
      </c>
      <c r="B22" s="2" t="s">
        <v>389</v>
      </c>
      <c r="D22" s="176">
        <f>ROUND(D18/D20,4)</f>
        <v>0.128</v>
      </c>
      <c r="E22" s="50"/>
      <c r="F22" s="176">
        <f>ROUND(F18/F20,4)</f>
        <v>0.1123</v>
      </c>
      <c r="H22" s="56"/>
      <c r="K22" s="36"/>
    </row>
    <row r="23" spans="1:11" s="2" customFormat="1" ht="16.149999999999999" customHeight="1" thickTop="1" x14ac:dyDescent="0.25">
      <c r="E23" s="36"/>
      <c r="H23" s="56"/>
      <c r="K23" s="36"/>
    </row>
    <row r="24" spans="1:11" s="2" customFormat="1" ht="16.149999999999999" customHeight="1" x14ac:dyDescent="0.25">
      <c r="E24" s="36"/>
      <c r="H24" s="56"/>
      <c r="K24" s="36"/>
    </row>
    <row r="33" s="12" customFormat="1" ht="16.149999999999999" customHeight="1" x14ac:dyDescent="0.2"/>
  </sheetData>
  <mergeCells count="2">
    <mergeCell ref="A1:B1"/>
    <mergeCell ref="A2:B2"/>
  </mergeCells>
  <printOptions headings="1"/>
  <pageMargins left="0.45" right="0.45" top="1" bottom="0.75" header="0.3" footer="0.3"/>
  <pageSetup scale="93" orientation="portrait" horizontalDpi="0" verticalDpi="0" r:id="rId1"/>
  <headerFooter>
    <oddFooter>&amp;L&amp;F&amp;C&amp;A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1"/>
  <sheetViews>
    <sheetView workbookViewId="0">
      <selection activeCell="B6" sqref="B6"/>
    </sheetView>
  </sheetViews>
  <sheetFormatPr defaultRowHeight="15" x14ac:dyDescent="0.25"/>
  <cols>
    <col min="1" max="1" width="17.28515625" customWidth="1"/>
    <col min="5" max="5" width="10.7109375" customWidth="1"/>
  </cols>
  <sheetData>
    <row r="1" spans="1:8" x14ac:dyDescent="0.25">
      <c r="A1" s="412" t="s">
        <v>420</v>
      </c>
      <c r="B1" s="412"/>
      <c r="C1" s="412"/>
      <c r="D1" s="412"/>
      <c r="E1" s="412"/>
      <c r="F1" s="412"/>
      <c r="G1" s="412"/>
      <c r="H1" s="412"/>
    </row>
    <row r="2" spans="1:8" ht="29.25" customHeight="1" x14ac:dyDescent="0.25">
      <c r="A2" s="412"/>
      <c r="B2" s="412"/>
      <c r="C2" s="412"/>
      <c r="D2" s="412"/>
      <c r="E2" s="412"/>
      <c r="F2" s="412"/>
      <c r="G2" s="412"/>
      <c r="H2" s="412"/>
    </row>
    <row r="4" spans="1:8" x14ac:dyDescent="0.25">
      <c r="A4" s="337" t="s">
        <v>421</v>
      </c>
      <c r="B4" s="415" t="str">
        <f>Entity</f>
        <v>Name of Tribe</v>
      </c>
      <c r="C4" s="415"/>
      <c r="D4" s="415"/>
      <c r="E4" s="415"/>
      <c r="F4" s="338"/>
      <c r="G4" s="338"/>
      <c r="H4" s="338"/>
    </row>
    <row r="5" spans="1:8" x14ac:dyDescent="0.25">
      <c r="A5" s="338"/>
      <c r="B5" s="339"/>
      <c r="C5" s="338"/>
      <c r="D5" s="338"/>
      <c r="E5" s="338"/>
      <c r="F5" s="338"/>
      <c r="G5" s="338"/>
      <c r="H5" s="338"/>
    </row>
    <row r="6" spans="1:8" x14ac:dyDescent="0.25">
      <c r="A6" s="337" t="s">
        <v>422</v>
      </c>
      <c r="B6" s="340" t="str">
        <f>'start here-do not delete'!G31</f>
        <v>FY 2025</v>
      </c>
      <c r="C6" s="338"/>
      <c r="D6" s="338"/>
      <c r="E6" s="338"/>
      <c r="F6" s="338"/>
      <c r="G6" s="338"/>
      <c r="H6" s="338"/>
    </row>
    <row r="7" spans="1:8" x14ac:dyDescent="0.25">
      <c r="A7" s="338"/>
      <c r="B7" s="339"/>
      <c r="C7" s="338"/>
      <c r="D7" s="338"/>
      <c r="E7" s="338"/>
      <c r="F7" s="338"/>
      <c r="G7" s="338"/>
      <c r="H7" s="338"/>
    </row>
    <row r="8" spans="1:8" x14ac:dyDescent="0.25">
      <c r="A8" s="337" t="s">
        <v>423</v>
      </c>
      <c r="B8" s="339"/>
      <c r="C8" s="338"/>
      <c r="D8" s="338"/>
      <c r="E8" s="338"/>
      <c r="F8" s="338"/>
      <c r="G8" s="338"/>
      <c r="H8" s="338"/>
    </row>
    <row r="9" spans="1:8" x14ac:dyDescent="0.25">
      <c r="A9" s="337"/>
      <c r="B9" s="339"/>
      <c r="C9" s="338"/>
      <c r="D9" s="338"/>
      <c r="E9" s="338"/>
      <c r="F9" s="338"/>
      <c r="G9" s="338"/>
      <c r="H9" s="338"/>
    </row>
    <row r="10" spans="1:8" x14ac:dyDescent="0.25">
      <c r="A10" s="337"/>
      <c r="B10" s="378" t="s">
        <v>479</v>
      </c>
      <c r="C10" s="337" t="s">
        <v>424</v>
      </c>
      <c r="D10" s="338"/>
      <c r="E10" s="342"/>
      <c r="F10" s="338"/>
      <c r="G10" s="338"/>
      <c r="H10" s="338"/>
    </row>
    <row r="11" spans="1:8" x14ac:dyDescent="0.25">
      <c r="A11" s="337"/>
      <c r="B11" s="339"/>
      <c r="C11" s="338"/>
      <c r="D11" s="338"/>
      <c r="E11" s="338"/>
      <c r="F11" s="338"/>
      <c r="G11" s="338"/>
      <c r="H11" s="338"/>
    </row>
    <row r="12" spans="1:8" x14ac:dyDescent="0.25">
      <c r="A12" s="337"/>
      <c r="B12" s="341"/>
      <c r="C12" s="337" t="s">
        <v>425</v>
      </c>
      <c r="D12" s="338"/>
      <c r="E12" s="338"/>
      <c r="F12" s="338"/>
      <c r="G12" s="338"/>
      <c r="H12" s="338"/>
    </row>
    <row r="13" spans="1:8" x14ac:dyDescent="0.25">
      <c r="A13" s="337"/>
      <c r="B13" s="339"/>
      <c r="C13" s="338"/>
      <c r="D13" s="338"/>
      <c r="E13" s="338"/>
      <c r="F13" s="338"/>
      <c r="G13" s="338"/>
      <c r="H13" s="338"/>
    </row>
    <row r="14" spans="1:8" x14ac:dyDescent="0.25">
      <c r="A14" s="337"/>
      <c r="B14" s="341"/>
      <c r="C14" s="337" t="s">
        <v>426</v>
      </c>
      <c r="D14" s="338"/>
      <c r="E14" s="338"/>
      <c r="F14" s="338"/>
      <c r="G14" s="338"/>
      <c r="H14" s="338"/>
    </row>
    <row r="15" spans="1:8" x14ac:dyDescent="0.25">
      <c r="A15" s="337"/>
      <c r="B15" s="339"/>
      <c r="C15" s="338"/>
      <c r="D15" s="338"/>
      <c r="E15" s="338"/>
      <c r="F15" s="338"/>
      <c r="G15" s="338"/>
      <c r="H15" s="338"/>
    </row>
    <row r="16" spans="1:8" x14ac:dyDescent="0.25">
      <c r="A16" s="337"/>
      <c r="B16" s="341"/>
      <c r="C16" s="337" t="s">
        <v>427</v>
      </c>
      <c r="D16" s="338"/>
      <c r="E16" s="338"/>
      <c r="F16" s="338"/>
      <c r="G16" s="338"/>
      <c r="H16" s="338"/>
    </row>
    <row r="17" spans="1:8" x14ac:dyDescent="0.25">
      <c r="A17" s="337"/>
      <c r="B17" s="339"/>
      <c r="C17" s="338"/>
      <c r="D17" s="338"/>
      <c r="E17" s="338"/>
      <c r="F17" s="338"/>
      <c r="G17" s="338"/>
      <c r="H17" s="338"/>
    </row>
    <row r="18" spans="1:8" x14ac:dyDescent="0.25">
      <c r="A18" s="337" t="s">
        <v>428</v>
      </c>
      <c r="B18" s="343" t="s">
        <v>429</v>
      </c>
      <c r="C18" s="344">
        <v>45658</v>
      </c>
      <c r="D18" s="343" t="s">
        <v>430</v>
      </c>
      <c r="E18" s="344">
        <v>46022</v>
      </c>
      <c r="F18" s="338"/>
      <c r="G18" s="338"/>
      <c r="H18" s="338"/>
    </row>
    <row r="19" spans="1:8" x14ac:dyDescent="0.25">
      <c r="A19" s="338"/>
      <c r="B19" s="339"/>
      <c r="C19" s="338"/>
      <c r="D19" s="338"/>
      <c r="E19" s="338"/>
      <c r="F19" s="338"/>
      <c r="G19" s="338"/>
      <c r="H19" s="338"/>
    </row>
    <row r="20" spans="1:8" x14ac:dyDescent="0.25">
      <c r="A20" s="337" t="s">
        <v>431</v>
      </c>
      <c r="B20" s="339"/>
      <c r="C20" s="338"/>
      <c r="D20" s="338"/>
      <c r="E20" s="338"/>
      <c r="F20" s="338"/>
      <c r="G20" s="338"/>
      <c r="H20" s="338"/>
    </row>
    <row r="21" spans="1:8" x14ac:dyDescent="0.25">
      <c r="A21" s="337"/>
      <c r="B21" s="339"/>
      <c r="C21" s="338"/>
      <c r="D21" s="338"/>
      <c r="E21" s="338"/>
      <c r="F21" s="338"/>
      <c r="G21" s="338"/>
      <c r="H21" s="338"/>
    </row>
    <row r="22" spans="1:8" ht="15" customHeight="1" x14ac:dyDescent="0.25">
      <c r="A22" s="337"/>
      <c r="B22" s="378" t="s">
        <v>479</v>
      </c>
      <c r="C22" s="413" t="s">
        <v>432</v>
      </c>
      <c r="D22" s="413"/>
      <c r="E22" s="413"/>
      <c r="F22" s="413"/>
      <c r="G22" s="413"/>
      <c r="H22" s="413"/>
    </row>
    <row r="23" spans="1:8" ht="39" customHeight="1" x14ac:dyDescent="0.25">
      <c r="A23" s="337"/>
      <c r="B23" s="339"/>
      <c r="C23" s="413"/>
      <c r="D23" s="413"/>
      <c r="E23" s="413"/>
      <c r="F23" s="413"/>
      <c r="G23" s="413"/>
      <c r="H23" s="413"/>
    </row>
    <row r="24" spans="1:8" x14ac:dyDescent="0.25">
      <c r="A24" s="337"/>
      <c r="B24" s="339"/>
      <c r="C24" s="338"/>
      <c r="D24" s="338"/>
      <c r="E24" s="338"/>
      <c r="F24" s="338"/>
      <c r="G24" s="338"/>
      <c r="H24" s="338"/>
    </row>
    <row r="25" spans="1:8" ht="16.149999999999999" customHeight="1" x14ac:dyDescent="0.25">
      <c r="A25" s="337"/>
      <c r="B25" s="341"/>
      <c r="C25" s="414" t="s">
        <v>450</v>
      </c>
      <c r="D25" s="414"/>
      <c r="E25" s="414"/>
      <c r="F25" s="414"/>
      <c r="G25" s="414"/>
      <c r="H25" s="414"/>
    </row>
    <row r="26" spans="1:8" ht="101.45" customHeight="1" x14ac:dyDescent="0.25">
      <c r="A26" s="337"/>
      <c r="B26" s="339"/>
      <c r="C26" s="414"/>
      <c r="D26" s="414"/>
      <c r="E26" s="414"/>
      <c r="F26" s="414"/>
      <c r="G26" s="414"/>
      <c r="H26" s="414"/>
    </row>
    <row r="27" spans="1:8" x14ac:dyDescent="0.25">
      <c r="A27" s="337"/>
      <c r="B27" s="339"/>
      <c r="C27" s="338"/>
      <c r="D27" s="338"/>
      <c r="E27" s="338"/>
      <c r="F27" s="338"/>
      <c r="G27" s="338"/>
      <c r="H27" s="338"/>
    </row>
    <row r="28" spans="1:8" x14ac:dyDescent="0.25">
      <c r="A28" s="337"/>
      <c r="B28" s="341"/>
      <c r="C28" s="413" t="s">
        <v>437</v>
      </c>
      <c r="D28" s="413"/>
      <c r="E28" s="413"/>
      <c r="F28" s="413"/>
      <c r="G28" s="413"/>
      <c r="H28" s="413"/>
    </row>
    <row r="29" spans="1:8" ht="79.150000000000006" customHeight="1" x14ac:dyDescent="0.25">
      <c r="A29" s="337"/>
      <c r="B29" s="339"/>
      <c r="C29" s="413"/>
      <c r="D29" s="413"/>
      <c r="E29" s="413"/>
      <c r="F29" s="413"/>
      <c r="G29" s="413"/>
      <c r="H29" s="413"/>
    </row>
    <row r="30" spans="1:8" x14ac:dyDescent="0.25">
      <c r="A30" s="337"/>
      <c r="B30" s="339"/>
      <c r="C30" s="338"/>
      <c r="D30" s="338"/>
      <c r="E30" s="338"/>
      <c r="F30" s="338"/>
      <c r="G30" s="338"/>
      <c r="H30" s="338"/>
    </row>
    <row r="31" spans="1:8" x14ac:dyDescent="0.25">
      <c r="A31" s="337"/>
      <c r="B31" s="341"/>
      <c r="C31" s="413" t="s">
        <v>438</v>
      </c>
      <c r="D31" s="413"/>
      <c r="E31" s="413"/>
      <c r="F31" s="413"/>
      <c r="G31" s="413"/>
      <c r="H31" s="413"/>
    </row>
    <row r="32" spans="1:8" ht="72.599999999999994" customHeight="1" x14ac:dyDescent="0.25">
      <c r="A32" s="337"/>
      <c r="B32" s="339"/>
      <c r="C32" s="413"/>
      <c r="D32" s="413"/>
      <c r="E32" s="413"/>
      <c r="F32" s="413"/>
      <c r="G32" s="413"/>
      <c r="H32" s="413"/>
    </row>
    <row r="33" spans="1:8" x14ac:dyDescent="0.25">
      <c r="A33" s="338"/>
      <c r="B33" s="339"/>
      <c r="C33" s="338"/>
      <c r="D33" s="338"/>
      <c r="E33" s="338"/>
      <c r="F33" s="338"/>
      <c r="G33" s="338"/>
      <c r="H33" s="338"/>
    </row>
    <row r="34" spans="1:8" x14ac:dyDescent="0.25">
      <c r="A34" s="337" t="s">
        <v>433</v>
      </c>
      <c r="B34" s="339"/>
      <c r="C34" s="338"/>
      <c r="D34" s="338"/>
      <c r="E34" s="338"/>
      <c r="F34" s="338"/>
      <c r="G34" s="338"/>
      <c r="H34" s="338"/>
    </row>
    <row r="35" spans="1:8" x14ac:dyDescent="0.25">
      <c r="A35" s="337"/>
      <c r="B35" s="339"/>
      <c r="C35" s="338"/>
      <c r="D35" s="338"/>
      <c r="E35" s="338"/>
      <c r="F35" s="338"/>
      <c r="G35" s="338"/>
      <c r="H35" s="338"/>
    </row>
    <row r="36" spans="1:8" x14ac:dyDescent="0.25">
      <c r="A36" s="338"/>
      <c r="B36" s="341"/>
      <c r="C36" s="337" t="s">
        <v>434</v>
      </c>
      <c r="D36" s="345"/>
      <c r="E36" s="345"/>
      <c r="F36" s="338"/>
      <c r="G36" s="338"/>
      <c r="H36" s="338"/>
    </row>
    <row r="37" spans="1:8" x14ac:dyDescent="0.25">
      <c r="A37" s="337"/>
      <c r="B37" s="339"/>
      <c r="C37" s="338"/>
      <c r="D37" s="338"/>
      <c r="E37" s="338"/>
      <c r="F37" s="338"/>
      <c r="G37" s="338"/>
      <c r="H37" s="338"/>
    </row>
    <row r="38" spans="1:8" x14ac:dyDescent="0.25">
      <c r="A38" s="338"/>
      <c r="B38" s="378" t="s">
        <v>479</v>
      </c>
      <c r="C38" s="337" t="s">
        <v>435</v>
      </c>
      <c r="D38" s="411" t="s">
        <v>345</v>
      </c>
      <c r="E38" s="411"/>
      <c r="F38" s="338"/>
      <c r="G38" s="338"/>
      <c r="H38" s="338"/>
    </row>
    <row r="39" spans="1:8" x14ac:dyDescent="0.25">
      <c r="A39" s="337"/>
      <c r="B39" s="339"/>
      <c r="C39" s="338"/>
      <c r="D39" s="338"/>
      <c r="E39" s="338"/>
      <c r="F39" s="338"/>
      <c r="G39" s="338"/>
      <c r="H39" s="338"/>
    </row>
    <row r="40" spans="1:8" x14ac:dyDescent="0.25">
      <c r="A40" s="338"/>
      <c r="B40" s="378" t="s">
        <v>479</v>
      </c>
      <c r="C40" s="337" t="s">
        <v>435</v>
      </c>
      <c r="D40" s="411" t="s">
        <v>346</v>
      </c>
      <c r="E40" s="411"/>
      <c r="F40" s="338"/>
      <c r="G40" s="338"/>
      <c r="H40" s="338"/>
    </row>
    <row r="41" spans="1:8" x14ac:dyDescent="0.25">
      <c r="A41" s="338"/>
      <c r="B41" s="346"/>
      <c r="C41" s="337"/>
      <c r="D41" s="345"/>
      <c r="E41" s="345"/>
      <c r="F41" s="338"/>
      <c r="G41" s="338"/>
      <c r="H41" s="338"/>
    </row>
  </sheetData>
  <mergeCells count="8">
    <mergeCell ref="D38:E38"/>
    <mergeCell ref="D40:E40"/>
    <mergeCell ref="A1:H2"/>
    <mergeCell ref="C22:H23"/>
    <mergeCell ref="C25:H26"/>
    <mergeCell ref="C28:H29"/>
    <mergeCell ref="C31:H32"/>
    <mergeCell ref="B4:E4"/>
  </mergeCells>
  <pageMargins left="0.45" right="0.45" top="0.75" bottom="0.75" header="0.3" footer="0.3"/>
  <pageSetup scale="84" orientation="portrait" horizontalDpi="4294967295" verticalDpi="4294967295" r:id="rId1"/>
  <headerFooter>
    <oddFooter>&amp;L&amp;F&amp;C&amp;A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135D5-B643-4B01-93E1-C9E68567BB16}">
  <dimension ref="A1:H1000"/>
  <sheetViews>
    <sheetView workbookViewId="0">
      <pane ySplit="4" topLeftCell="A19" activePane="bottomLeft" state="frozen"/>
      <selection pane="bottomLeft" activeCell="H48" sqref="H48"/>
    </sheetView>
  </sheetViews>
  <sheetFormatPr defaultColWidth="12.7109375" defaultRowHeight="15" customHeight="1" x14ac:dyDescent="0.25"/>
  <cols>
    <col min="1" max="1" width="9.7109375" style="382" customWidth="1"/>
    <col min="2" max="2" width="32" style="382" customWidth="1"/>
    <col min="3" max="4" width="11.7109375" style="382" customWidth="1"/>
    <col min="5" max="6" width="12.7109375" style="382" customWidth="1"/>
    <col min="7" max="7" width="13" style="382" customWidth="1"/>
    <col min="8" max="8" width="12.7109375" style="382" customWidth="1"/>
    <col min="9" max="26" width="8.7109375" style="382" customWidth="1"/>
    <col min="27" max="16384" width="12.7109375" style="382"/>
  </cols>
  <sheetData>
    <row r="1" spans="1:8" x14ac:dyDescent="0.25">
      <c r="A1" s="380" t="s">
        <v>485</v>
      </c>
      <c r="B1" s="381"/>
      <c r="C1" s="381"/>
      <c r="D1" s="381"/>
      <c r="E1" s="381"/>
      <c r="F1" s="381"/>
      <c r="G1" s="381"/>
      <c r="H1" s="381"/>
    </row>
    <row r="2" spans="1:8" x14ac:dyDescent="0.25">
      <c r="A2" s="380" t="s">
        <v>445</v>
      </c>
      <c r="B2" s="381"/>
      <c r="C2" s="383"/>
      <c r="D2" s="383" t="s">
        <v>486</v>
      </c>
      <c r="E2" s="383"/>
      <c r="F2" s="383"/>
      <c r="G2" s="383"/>
      <c r="H2" s="381"/>
    </row>
    <row r="3" spans="1:8" x14ac:dyDescent="0.25">
      <c r="A3" s="380"/>
      <c r="B3" s="381"/>
      <c r="C3" s="383" t="s">
        <v>487</v>
      </c>
      <c r="D3" s="383" t="s">
        <v>488</v>
      </c>
      <c r="E3" s="383" t="s">
        <v>489</v>
      </c>
      <c r="F3" s="383" t="s">
        <v>490</v>
      </c>
      <c r="G3" s="383"/>
      <c r="H3" s="381"/>
    </row>
    <row r="4" spans="1:8" ht="15.75" thickBot="1" x14ac:dyDescent="0.3">
      <c r="A4" s="380"/>
      <c r="B4" s="381"/>
      <c r="C4" s="384" t="s">
        <v>491</v>
      </c>
      <c r="D4" s="384" t="s">
        <v>491</v>
      </c>
      <c r="E4" s="384" t="s">
        <v>206</v>
      </c>
      <c r="F4" s="384" t="s">
        <v>492</v>
      </c>
      <c r="G4" s="384" t="s">
        <v>6</v>
      </c>
      <c r="H4" s="381"/>
    </row>
    <row r="5" spans="1:8" x14ac:dyDescent="0.25">
      <c r="A5" s="380" t="s">
        <v>488</v>
      </c>
      <c r="B5" s="381"/>
      <c r="C5" s="381"/>
      <c r="D5" s="381"/>
      <c r="E5" s="381"/>
      <c r="F5" s="381"/>
      <c r="G5" s="381"/>
      <c r="H5" s="381"/>
    </row>
    <row r="6" spans="1:8" x14ac:dyDescent="0.25">
      <c r="A6" s="380"/>
      <c r="B6" s="381" t="s">
        <v>493</v>
      </c>
      <c r="C6" s="385"/>
      <c r="D6" s="385">
        <v>16954345</v>
      </c>
      <c r="E6" s="385"/>
      <c r="F6" s="385"/>
      <c r="G6" s="385">
        <f t="shared" ref="G6:G10" si="0">SUM(C6:F6)</f>
        <v>16954345</v>
      </c>
      <c r="H6" s="381"/>
    </row>
    <row r="7" spans="1:8" x14ac:dyDescent="0.25">
      <c r="A7" s="380"/>
      <c r="B7" s="381" t="s">
        <v>494</v>
      </c>
      <c r="C7" s="381"/>
      <c r="D7" s="381"/>
      <c r="E7" s="381"/>
      <c r="F7" s="385">
        <v>901204</v>
      </c>
      <c r="G7" s="381">
        <f t="shared" si="0"/>
        <v>901204</v>
      </c>
      <c r="H7" s="381"/>
    </row>
    <row r="8" spans="1:8" x14ac:dyDescent="0.25">
      <c r="A8" s="380"/>
      <c r="B8" s="381" t="s">
        <v>495</v>
      </c>
      <c r="C8" s="381"/>
      <c r="D8" s="381"/>
      <c r="E8" s="385">
        <v>19877546</v>
      </c>
      <c r="F8" s="381"/>
      <c r="G8" s="381">
        <f t="shared" si="0"/>
        <v>19877546</v>
      </c>
      <c r="H8" s="381"/>
    </row>
    <row r="9" spans="1:8" x14ac:dyDescent="0.25">
      <c r="A9" s="380"/>
      <c r="B9" s="381" t="s">
        <v>496</v>
      </c>
      <c r="C9" s="385">
        <v>4156000</v>
      </c>
      <c r="D9" s="381"/>
      <c r="E9" s="381"/>
      <c r="F9" s="381"/>
      <c r="G9" s="381">
        <f t="shared" si="0"/>
        <v>4156000</v>
      </c>
      <c r="H9" s="381"/>
    </row>
    <row r="10" spans="1:8" x14ac:dyDescent="0.25">
      <c r="A10" s="380"/>
      <c r="B10" s="381" t="s">
        <v>497</v>
      </c>
      <c r="C10" s="381">
        <v>126745</v>
      </c>
      <c r="D10" s="381"/>
      <c r="E10" s="381">
        <v>47600</v>
      </c>
      <c r="F10" s="381"/>
      <c r="G10" s="381">
        <f t="shared" si="0"/>
        <v>174345</v>
      </c>
      <c r="H10" s="381"/>
    </row>
    <row r="11" spans="1:8" x14ac:dyDescent="0.25">
      <c r="A11" s="380"/>
      <c r="B11" s="381"/>
      <c r="C11" s="381"/>
      <c r="D11" s="381"/>
      <c r="E11" s="381"/>
      <c r="F11" s="381"/>
      <c r="G11" s="381"/>
      <c r="H11" s="381"/>
    </row>
    <row r="12" spans="1:8" ht="15.75" thickBot="1" x14ac:dyDescent="0.3">
      <c r="A12" s="380"/>
      <c r="B12" s="381" t="s">
        <v>498</v>
      </c>
      <c r="C12" s="386">
        <f t="shared" ref="C12:G12" si="1">SUM(C6:C11)</f>
        <v>4282745</v>
      </c>
      <c r="D12" s="386">
        <f t="shared" si="1"/>
        <v>16954345</v>
      </c>
      <c r="E12" s="386">
        <f t="shared" si="1"/>
        <v>19925146</v>
      </c>
      <c r="F12" s="386">
        <f t="shared" si="1"/>
        <v>901204</v>
      </c>
      <c r="G12" s="386">
        <f t="shared" si="1"/>
        <v>42063440</v>
      </c>
      <c r="H12" s="381"/>
    </row>
    <row r="13" spans="1:8" ht="15.75" thickTop="1" x14ac:dyDescent="0.25">
      <c r="A13" s="380"/>
      <c r="B13" s="381"/>
      <c r="C13" s="381"/>
      <c r="D13" s="381"/>
      <c r="E13" s="381"/>
      <c r="F13" s="381"/>
      <c r="G13" s="381"/>
      <c r="H13" s="381"/>
    </row>
    <row r="14" spans="1:8" x14ac:dyDescent="0.25">
      <c r="A14" s="380" t="s">
        <v>29</v>
      </c>
      <c r="B14" s="381"/>
      <c r="C14" s="381"/>
      <c r="D14" s="381"/>
      <c r="E14" s="381"/>
      <c r="F14" s="381"/>
      <c r="G14" s="381"/>
      <c r="H14" s="381"/>
    </row>
    <row r="15" spans="1:8" x14ac:dyDescent="0.25">
      <c r="A15" s="380"/>
      <c r="B15" s="381" t="s">
        <v>499</v>
      </c>
      <c r="C15" s="385">
        <v>2546000</v>
      </c>
      <c r="D15" s="385">
        <v>6618110</v>
      </c>
      <c r="E15" s="385">
        <v>3598887</v>
      </c>
      <c r="F15" s="385">
        <f>1072118+64411</f>
        <v>1136529</v>
      </c>
      <c r="G15" s="385">
        <f t="shared" ref="G15:G46" si="2">SUM(C15:F15)</f>
        <v>13899526</v>
      </c>
      <c r="H15" s="381"/>
    </row>
    <row r="16" spans="1:8" x14ac:dyDescent="0.25">
      <c r="A16" s="380"/>
      <c r="B16" s="381" t="s">
        <v>500</v>
      </c>
      <c r="C16" s="381">
        <f t="shared" ref="C16:E16" si="3">C15*0.33</f>
        <v>840180</v>
      </c>
      <c r="D16" s="381">
        <f t="shared" si="3"/>
        <v>2183976.3000000003</v>
      </c>
      <c r="E16" s="381">
        <f t="shared" si="3"/>
        <v>1187632.71</v>
      </c>
      <c r="F16" s="381">
        <f>353799+21255</f>
        <v>375054</v>
      </c>
      <c r="G16" s="381">
        <f t="shared" si="2"/>
        <v>4586843.01</v>
      </c>
      <c r="H16" s="387"/>
    </row>
    <row r="17" spans="1:8" x14ac:dyDescent="0.25">
      <c r="A17" s="381"/>
      <c r="B17" s="381" t="s">
        <v>501</v>
      </c>
      <c r="C17" s="381">
        <v>52118</v>
      </c>
      <c r="D17" s="381">
        <v>99857</v>
      </c>
      <c r="E17" s="381"/>
      <c r="F17" s="381">
        <v>6000</v>
      </c>
      <c r="G17" s="381">
        <f t="shared" si="2"/>
        <v>157975</v>
      </c>
      <c r="H17" s="381"/>
    </row>
    <row r="18" spans="1:8" x14ac:dyDescent="0.25">
      <c r="A18" s="381"/>
      <c r="B18" s="381" t="s">
        <v>137</v>
      </c>
      <c r="C18" s="381"/>
      <c r="D18" s="381"/>
      <c r="E18" s="381"/>
      <c r="F18" s="381">
        <v>500</v>
      </c>
      <c r="G18" s="381">
        <f t="shared" si="2"/>
        <v>500</v>
      </c>
      <c r="H18" s="381"/>
    </row>
    <row r="19" spans="1:8" x14ac:dyDescent="0.25">
      <c r="A19" s="381"/>
      <c r="B19" s="381" t="s">
        <v>502</v>
      </c>
      <c r="C19" s="381">
        <v>16297</v>
      </c>
      <c r="D19" s="381">
        <v>22055</v>
      </c>
      <c r="E19" s="381">
        <v>84725</v>
      </c>
      <c r="F19" s="381"/>
      <c r="G19" s="381">
        <f t="shared" si="2"/>
        <v>123077</v>
      </c>
      <c r="H19" s="381"/>
    </row>
    <row r="20" spans="1:8" x14ac:dyDescent="0.25">
      <c r="A20" s="381"/>
      <c r="B20" s="381" t="s">
        <v>503</v>
      </c>
      <c r="C20" s="381">
        <v>7266</v>
      </c>
      <c r="D20" s="381">
        <v>2122</v>
      </c>
      <c r="E20" s="381"/>
      <c r="F20" s="381">
        <v>4526</v>
      </c>
      <c r="G20" s="381">
        <f t="shared" si="2"/>
        <v>13914</v>
      </c>
      <c r="H20" s="381"/>
    </row>
    <row r="21" spans="1:8" ht="15.75" customHeight="1" x14ac:dyDescent="0.25">
      <c r="A21" s="381"/>
      <c r="B21" s="381" t="s">
        <v>504</v>
      </c>
      <c r="C21" s="381">
        <v>54872</v>
      </c>
      <c r="D21" s="381">
        <v>1565526</v>
      </c>
      <c r="E21" s="381">
        <v>1846552</v>
      </c>
      <c r="F21" s="381">
        <f>85000+77845+55420+42000+15677</f>
        <v>275942</v>
      </c>
      <c r="G21" s="381">
        <f t="shared" si="2"/>
        <v>3742892</v>
      </c>
      <c r="H21" s="381"/>
    </row>
    <row r="22" spans="1:8" ht="15.75" customHeight="1" x14ac:dyDescent="0.25">
      <c r="A22" s="381"/>
      <c r="B22" s="381" t="s">
        <v>505</v>
      </c>
      <c r="C22" s="381"/>
      <c r="D22" s="381"/>
      <c r="E22" s="381"/>
      <c r="F22" s="381">
        <v>30000</v>
      </c>
      <c r="G22" s="381">
        <f t="shared" si="2"/>
        <v>30000</v>
      </c>
      <c r="H22" s="381"/>
    </row>
    <row r="23" spans="1:8" ht="15.75" customHeight="1" x14ac:dyDescent="0.25">
      <c r="A23" s="381"/>
      <c r="B23" s="381" t="s">
        <v>506</v>
      </c>
      <c r="C23" s="381">
        <v>24515</v>
      </c>
      <c r="D23" s="381">
        <v>3075</v>
      </c>
      <c r="E23" s="381"/>
      <c r="F23" s="381"/>
      <c r="G23" s="381">
        <f t="shared" si="2"/>
        <v>27590</v>
      </c>
      <c r="H23" s="381"/>
    </row>
    <row r="24" spans="1:8" ht="15.75" customHeight="1" x14ac:dyDescent="0.25">
      <c r="A24" s="381"/>
      <c r="B24" s="381" t="s">
        <v>507</v>
      </c>
      <c r="C24" s="381">
        <v>108005</v>
      </c>
      <c r="D24" s="381">
        <v>811246</v>
      </c>
      <c r="E24" s="381"/>
      <c r="F24" s="381"/>
      <c r="G24" s="381">
        <f t="shared" si="2"/>
        <v>919251</v>
      </c>
      <c r="H24" s="381"/>
    </row>
    <row r="25" spans="1:8" ht="15.75" customHeight="1" x14ac:dyDescent="0.25">
      <c r="A25" s="381"/>
      <c r="B25" s="381" t="s">
        <v>103</v>
      </c>
      <c r="C25" s="381"/>
      <c r="D25" s="381"/>
      <c r="E25" s="381"/>
      <c r="F25" s="381">
        <v>6000</v>
      </c>
      <c r="G25" s="381">
        <f t="shared" si="2"/>
        <v>6000</v>
      </c>
      <c r="H25" s="381"/>
    </row>
    <row r="26" spans="1:8" ht="15.75" customHeight="1" x14ac:dyDescent="0.25">
      <c r="A26" s="381"/>
      <c r="B26" s="381" t="s">
        <v>508</v>
      </c>
      <c r="C26" s="381"/>
      <c r="D26" s="381"/>
      <c r="E26" s="381"/>
      <c r="F26" s="381">
        <v>19309</v>
      </c>
      <c r="G26" s="381">
        <f t="shared" si="2"/>
        <v>19309</v>
      </c>
      <c r="H26" s="381"/>
    </row>
    <row r="27" spans="1:8" ht="15.75" customHeight="1" x14ac:dyDescent="0.25">
      <c r="A27" s="381"/>
      <c r="B27" s="381" t="s">
        <v>509</v>
      </c>
      <c r="C27" s="381">
        <v>25000</v>
      </c>
      <c r="D27" s="381">
        <v>15344</v>
      </c>
      <c r="E27" s="381"/>
      <c r="F27" s="381"/>
      <c r="G27" s="381">
        <f t="shared" si="2"/>
        <v>40344</v>
      </c>
      <c r="H27" s="381"/>
    </row>
    <row r="28" spans="1:8" ht="15.75" customHeight="1" x14ac:dyDescent="0.25">
      <c r="A28" s="381"/>
      <c r="B28" s="381" t="s">
        <v>510</v>
      </c>
      <c r="C28" s="381">
        <v>57643</v>
      </c>
      <c r="D28" s="381">
        <v>28560</v>
      </c>
      <c r="E28" s="381"/>
      <c r="F28" s="381">
        <v>140776</v>
      </c>
      <c r="G28" s="381">
        <f t="shared" si="2"/>
        <v>226979</v>
      </c>
      <c r="H28" s="381"/>
    </row>
    <row r="29" spans="1:8" ht="15.75" customHeight="1" x14ac:dyDescent="0.25">
      <c r="A29" s="381"/>
      <c r="B29" s="381" t="s">
        <v>511</v>
      </c>
      <c r="C29" s="381">
        <v>29796</v>
      </c>
      <c r="D29" s="381">
        <v>1112941</v>
      </c>
      <c r="E29" s="381"/>
      <c r="F29" s="381"/>
      <c r="G29" s="381">
        <f t="shared" si="2"/>
        <v>1142737</v>
      </c>
      <c r="H29" s="381"/>
    </row>
    <row r="30" spans="1:8" ht="15.75" customHeight="1" x14ac:dyDescent="0.25">
      <c r="A30" s="381"/>
      <c r="B30" s="381" t="s">
        <v>512</v>
      </c>
      <c r="C30" s="381">
        <v>4936</v>
      </c>
      <c r="D30" s="381">
        <v>13071</v>
      </c>
      <c r="E30" s="381"/>
      <c r="F30" s="381"/>
      <c r="G30" s="381">
        <f t="shared" si="2"/>
        <v>18007</v>
      </c>
      <c r="H30" s="381"/>
    </row>
    <row r="31" spans="1:8" ht="15.75" customHeight="1" x14ac:dyDescent="0.25">
      <c r="A31" s="381"/>
      <c r="B31" s="381" t="s">
        <v>513</v>
      </c>
      <c r="C31" s="381"/>
      <c r="D31" s="381"/>
      <c r="E31" s="381"/>
      <c r="F31" s="381">
        <v>3734</v>
      </c>
      <c r="G31" s="381">
        <f t="shared" si="2"/>
        <v>3734</v>
      </c>
      <c r="H31" s="381"/>
    </row>
    <row r="32" spans="1:8" ht="15.75" customHeight="1" x14ac:dyDescent="0.25">
      <c r="A32" s="381"/>
      <c r="B32" s="381" t="s">
        <v>514</v>
      </c>
      <c r="C32" s="381"/>
      <c r="D32" s="381"/>
      <c r="E32" s="381">
        <v>106825</v>
      </c>
      <c r="F32" s="381">
        <f>9529+2825+6614</f>
        <v>18968</v>
      </c>
      <c r="G32" s="381">
        <f t="shared" si="2"/>
        <v>125793</v>
      </c>
      <c r="H32" s="381"/>
    </row>
    <row r="33" spans="1:8" ht="15.75" customHeight="1" x14ac:dyDescent="0.25">
      <c r="A33" s="381"/>
      <c r="B33" s="381" t="s">
        <v>515</v>
      </c>
      <c r="C33" s="381"/>
      <c r="D33" s="381"/>
      <c r="E33" s="381">
        <v>2788395</v>
      </c>
      <c r="F33" s="381"/>
      <c r="G33" s="381">
        <f t="shared" si="2"/>
        <v>2788395</v>
      </c>
      <c r="H33" s="381"/>
    </row>
    <row r="34" spans="1:8" ht="15.75" customHeight="1" x14ac:dyDescent="0.25">
      <c r="A34" s="381"/>
      <c r="B34" s="381" t="s">
        <v>115</v>
      </c>
      <c r="C34" s="381"/>
      <c r="D34" s="381"/>
      <c r="E34" s="381"/>
      <c r="F34" s="381">
        <v>25852</v>
      </c>
      <c r="G34" s="381">
        <f t="shared" si="2"/>
        <v>25852</v>
      </c>
      <c r="H34" s="381"/>
    </row>
    <row r="35" spans="1:8" ht="15.75" customHeight="1" x14ac:dyDescent="0.25">
      <c r="A35" s="381"/>
      <c r="B35" s="381" t="s">
        <v>516</v>
      </c>
      <c r="C35" s="381">
        <v>17178</v>
      </c>
      <c r="D35" s="381"/>
      <c r="E35" s="381"/>
      <c r="F35" s="381"/>
      <c r="G35" s="381">
        <f t="shared" si="2"/>
        <v>17178</v>
      </c>
      <c r="H35" s="381"/>
    </row>
    <row r="36" spans="1:8" ht="15.75" customHeight="1" x14ac:dyDescent="0.25">
      <c r="A36" s="381"/>
      <c r="B36" s="381" t="s">
        <v>277</v>
      </c>
      <c r="C36" s="381">
        <v>56498</v>
      </c>
      <c r="D36" s="381">
        <v>131090</v>
      </c>
      <c r="E36" s="381"/>
      <c r="F36" s="381">
        <v>26000</v>
      </c>
      <c r="G36" s="381">
        <f t="shared" si="2"/>
        <v>213588</v>
      </c>
      <c r="H36" s="381"/>
    </row>
    <row r="37" spans="1:8" ht="15.75" customHeight="1" x14ac:dyDescent="0.25">
      <c r="A37" s="381"/>
      <c r="B37" s="381" t="s">
        <v>517</v>
      </c>
      <c r="C37" s="381">
        <v>61183</v>
      </c>
      <c r="D37" s="381">
        <v>767668</v>
      </c>
      <c r="E37" s="381"/>
      <c r="F37" s="381"/>
      <c r="G37" s="381">
        <f t="shared" si="2"/>
        <v>828851</v>
      </c>
      <c r="H37" s="381"/>
    </row>
    <row r="38" spans="1:8" ht="15.75" customHeight="1" x14ac:dyDescent="0.25">
      <c r="A38" s="381"/>
      <c r="B38" s="381" t="s">
        <v>518</v>
      </c>
      <c r="C38" s="381">
        <v>43807</v>
      </c>
      <c r="D38" s="381"/>
      <c r="E38" s="381"/>
      <c r="F38" s="381"/>
      <c r="G38" s="381">
        <f t="shared" si="2"/>
        <v>43807</v>
      </c>
      <c r="H38" s="381"/>
    </row>
    <row r="39" spans="1:8" ht="15.75" customHeight="1" x14ac:dyDescent="0.25">
      <c r="A39" s="381"/>
      <c r="B39" s="381" t="s">
        <v>117</v>
      </c>
      <c r="C39" s="381"/>
      <c r="D39" s="381"/>
      <c r="E39" s="381"/>
      <c r="F39" s="381">
        <f>27123+6750</f>
        <v>33873</v>
      </c>
      <c r="G39" s="381">
        <f t="shared" si="2"/>
        <v>33873</v>
      </c>
      <c r="H39" s="381"/>
    </row>
    <row r="40" spans="1:8" ht="15.75" customHeight="1" x14ac:dyDescent="0.25">
      <c r="A40" s="381"/>
      <c r="B40" s="381" t="s">
        <v>87</v>
      </c>
      <c r="C40" s="381">
        <v>91175</v>
      </c>
      <c r="D40" s="381">
        <v>269070</v>
      </c>
      <c r="E40" s="381">
        <v>75450</v>
      </c>
      <c r="F40" s="381">
        <v>57475</v>
      </c>
      <c r="G40" s="381">
        <f t="shared" si="2"/>
        <v>493170</v>
      </c>
      <c r="H40" s="381"/>
    </row>
    <row r="41" spans="1:8" ht="15.75" customHeight="1" x14ac:dyDescent="0.25">
      <c r="A41" s="381"/>
      <c r="B41" s="381" t="s">
        <v>519</v>
      </c>
      <c r="C41" s="381"/>
      <c r="D41" s="381"/>
      <c r="E41" s="381">
        <v>1352948</v>
      </c>
      <c r="F41" s="381"/>
      <c r="G41" s="381">
        <f t="shared" si="2"/>
        <v>1352948</v>
      </c>
      <c r="H41" s="381"/>
    </row>
    <row r="42" spans="1:8" ht="15.75" customHeight="1" x14ac:dyDescent="0.25">
      <c r="A42" s="381"/>
      <c r="B42" s="381" t="s">
        <v>279</v>
      </c>
      <c r="C42" s="381">
        <v>11875</v>
      </c>
      <c r="D42" s="381">
        <v>41232</v>
      </c>
      <c r="E42" s="381"/>
      <c r="F42" s="381">
        <v>87301</v>
      </c>
      <c r="G42" s="381">
        <f t="shared" si="2"/>
        <v>140408</v>
      </c>
      <c r="H42" s="381"/>
    </row>
    <row r="43" spans="1:8" ht="15.75" customHeight="1" x14ac:dyDescent="0.25">
      <c r="A43" s="381"/>
      <c r="B43" s="381" t="s">
        <v>520</v>
      </c>
      <c r="C43" s="381">
        <v>71020</v>
      </c>
      <c r="D43" s="381">
        <v>44651</v>
      </c>
      <c r="E43" s="381">
        <v>124000</v>
      </c>
      <c r="F43" s="381">
        <v>65536</v>
      </c>
      <c r="G43" s="381">
        <f t="shared" si="2"/>
        <v>305207</v>
      </c>
      <c r="H43" s="381"/>
    </row>
    <row r="44" spans="1:8" ht="15.75" customHeight="1" x14ac:dyDescent="0.25">
      <c r="A44" s="381"/>
      <c r="B44" s="381" t="s">
        <v>192</v>
      </c>
      <c r="C44" s="381"/>
      <c r="D44" s="381">
        <v>423000</v>
      </c>
      <c r="E44" s="381"/>
      <c r="F44" s="381"/>
      <c r="G44" s="381">
        <f t="shared" si="2"/>
        <v>423000</v>
      </c>
      <c r="H44" s="381"/>
    </row>
    <row r="45" spans="1:8" ht="15.75" customHeight="1" x14ac:dyDescent="0.25">
      <c r="A45" s="381"/>
      <c r="B45" s="381" t="s">
        <v>521</v>
      </c>
      <c r="C45" s="381">
        <f>38517+46800</f>
        <v>85317</v>
      </c>
      <c r="D45" s="381">
        <f>1157391+231778</f>
        <v>1389169</v>
      </c>
      <c r="E45" s="381">
        <f>425000+435457</f>
        <v>860457</v>
      </c>
      <c r="F45" s="381"/>
      <c r="G45" s="381">
        <f t="shared" si="2"/>
        <v>2334943</v>
      </c>
      <c r="H45" s="381"/>
    </row>
    <row r="46" spans="1:8" ht="15.75" customHeight="1" x14ac:dyDescent="0.25">
      <c r="A46" s="380"/>
      <c r="B46" s="381" t="s">
        <v>522</v>
      </c>
      <c r="C46" s="381">
        <v>45319</v>
      </c>
      <c r="D46" s="381">
        <v>932881</v>
      </c>
      <c r="E46" s="381"/>
      <c r="F46" s="381"/>
      <c r="G46" s="381">
        <f t="shared" si="2"/>
        <v>978200</v>
      </c>
      <c r="H46" s="381"/>
    </row>
    <row r="47" spans="1:8" ht="15.75" customHeight="1" x14ac:dyDescent="0.25">
      <c r="A47" s="380"/>
      <c r="B47" s="381"/>
      <c r="C47" s="381"/>
      <c r="D47" s="381"/>
      <c r="E47" s="381"/>
      <c r="F47" s="381"/>
      <c r="G47" s="381"/>
      <c r="H47" s="381"/>
    </row>
    <row r="48" spans="1:8" ht="15.75" customHeight="1" thickBot="1" x14ac:dyDescent="0.3">
      <c r="A48" s="381"/>
      <c r="B48" s="381" t="s">
        <v>523</v>
      </c>
      <c r="C48" s="386">
        <f t="shared" ref="C48:G48" si="4">SUM(C15:C46)</f>
        <v>4250000</v>
      </c>
      <c r="D48" s="386">
        <f t="shared" si="4"/>
        <v>16474644.300000001</v>
      </c>
      <c r="E48" s="386">
        <f t="shared" si="4"/>
        <v>12025871.710000001</v>
      </c>
      <c r="F48" s="386">
        <f t="shared" si="4"/>
        <v>2313375</v>
      </c>
      <c r="G48" s="386">
        <f t="shared" si="4"/>
        <v>35063891.009999998</v>
      </c>
      <c r="H48" s="381"/>
    </row>
    <row r="49" spans="6:6" ht="15.75" customHeight="1" thickTop="1" x14ac:dyDescent="0.25"/>
    <row r="50" spans="6:6" ht="15.75" customHeight="1" x14ac:dyDescent="0.25">
      <c r="F50" s="381"/>
    </row>
    <row r="51" spans="6:6" ht="15.75" customHeight="1" x14ac:dyDescent="0.25"/>
    <row r="52" spans="6:6" ht="15.75" customHeight="1" x14ac:dyDescent="0.25"/>
    <row r="53" spans="6:6" ht="15.75" customHeight="1" x14ac:dyDescent="0.25"/>
    <row r="54" spans="6:6" ht="15.75" customHeight="1" x14ac:dyDescent="0.25"/>
    <row r="55" spans="6:6" ht="15.75" customHeight="1" x14ac:dyDescent="0.25"/>
    <row r="56" spans="6:6" ht="15.75" customHeight="1" x14ac:dyDescent="0.25"/>
    <row r="57" spans="6:6" ht="15.75" customHeight="1" x14ac:dyDescent="0.25"/>
    <row r="58" spans="6:6" ht="15.75" customHeight="1" x14ac:dyDescent="0.25"/>
    <row r="59" spans="6:6" ht="15.75" customHeight="1" x14ac:dyDescent="0.25"/>
    <row r="60" spans="6:6" ht="15.75" customHeight="1" x14ac:dyDescent="0.25"/>
    <row r="61" spans="6:6" ht="15.75" customHeight="1" x14ac:dyDescent="0.25"/>
    <row r="62" spans="6:6" ht="15.75" customHeight="1" x14ac:dyDescent="0.25"/>
    <row r="63" spans="6:6" ht="15.75" customHeight="1" x14ac:dyDescent="0.25"/>
    <row r="64" spans="6: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25"/>
  <sheetViews>
    <sheetView zoomScale="80" zoomScaleNormal="80" workbookViewId="0">
      <pane xSplit="4" ySplit="10" topLeftCell="E161" activePane="bottomRight" state="frozen"/>
      <selection pane="topRight" activeCell="E1" sqref="E1"/>
      <selection pane="bottomLeft" activeCell="A12" sqref="A12"/>
      <selection pane="bottomRight" activeCell="G193" sqref="G193"/>
    </sheetView>
  </sheetViews>
  <sheetFormatPr defaultColWidth="9.140625" defaultRowHeight="13.5" customHeight="1" x14ac:dyDescent="0.2"/>
  <cols>
    <col min="1" max="1" width="6.85546875" style="12" customWidth="1"/>
    <col min="2" max="2" width="3.7109375" style="12" customWidth="1"/>
    <col min="3" max="3" width="8.140625" style="12" customWidth="1"/>
    <col min="4" max="4" width="34.42578125" style="12" customWidth="1"/>
    <col min="5" max="5" width="7.7109375" style="115" customWidth="1"/>
    <col min="6" max="6" width="6.140625" style="12" customWidth="1"/>
    <col min="7" max="7" width="16.5703125" style="12" bestFit="1" customWidth="1"/>
    <col min="8" max="8" width="3" style="12" customWidth="1"/>
    <col min="9" max="9" width="12.85546875" style="12" customWidth="1"/>
    <col min="10" max="10" width="2.5703125" style="12" customWidth="1"/>
    <col min="11" max="11" width="12.5703125" style="12" customWidth="1"/>
    <col min="12" max="12" width="2.5703125" style="12" customWidth="1"/>
    <col min="13" max="13" width="14.28515625" style="12" bestFit="1" customWidth="1"/>
    <col min="14" max="14" width="1.7109375" style="12" customWidth="1"/>
    <col min="15" max="15" width="11.5703125" style="12" bestFit="1" customWidth="1"/>
    <col min="16" max="16" width="1.7109375" style="12" customWidth="1"/>
    <col min="17" max="17" width="15" style="12" bestFit="1" customWidth="1"/>
    <col min="18" max="18" width="1.7109375" style="12" customWidth="1"/>
    <col min="19" max="19" width="11.42578125" style="12" customWidth="1"/>
    <col min="20" max="20" width="1.7109375" style="12" customWidth="1"/>
    <col min="21" max="21" width="17" style="12" bestFit="1" customWidth="1"/>
    <col min="22" max="22" width="1.7109375" style="12" customWidth="1"/>
    <col min="23" max="23" width="12.85546875" style="12" bestFit="1" customWidth="1"/>
    <col min="24" max="24" width="1.7109375" style="12" customWidth="1"/>
    <col min="25" max="25" width="13.85546875" style="12" bestFit="1" customWidth="1"/>
    <col min="26" max="26" width="1.7109375" style="12" customWidth="1"/>
    <col min="27" max="27" width="10" style="12" bestFit="1" customWidth="1"/>
    <col min="28" max="28" width="1.7109375" style="12" customWidth="1"/>
    <col min="29" max="29" width="15.140625" style="12" bestFit="1" customWidth="1"/>
    <col min="30" max="30" width="1.7109375" style="6" customWidth="1"/>
    <col min="31" max="31" width="15.7109375" style="12" bestFit="1" customWidth="1"/>
    <col min="32" max="32" width="1.85546875" style="6" customWidth="1"/>
    <col min="33" max="33" width="15.7109375" style="6" customWidth="1"/>
    <col min="34" max="34" width="15.85546875" style="6" customWidth="1"/>
    <col min="35" max="46" width="9.140625" style="6"/>
    <col min="47" max="16384" width="9.140625" style="12"/>
  </cols>
  <sheetData>
    <row r="1" spans="1:34" ht="18.75" x14ac:dyDescent="0.3">
      <c r="B1" s="417" t="str">
        <f>Entity</f>
        <v>Name of Tribe</v>
      </c>
      <c r="C1" s="417"/>
      <c r="D1" s="417"/>
      <c r="E1" s="72"/>
      <c r="F1" s="40"/>
      <c r="G1" s="40"/>
      <c r="H1" s="40"/>
      <c r="I1" s="40"/>
      <c r="J1" s="40"/>
      <c r="K1" s="40"/>
      <c r="L1" s="40"/>
      <c r="M1" s="40"/>
      <c r="N1" s="40"/>
      <c r="O1" s="40"/>
      <c r="P1" s="40"/>
      <c r="Q1" s="40"/>
      <c r="R1" s="40"/>
      <c r="S1" s="40"/>
      <c r="T1" s="40"/>
      <c r="U1" s="40"/>
      <c r="V1" s="40"/>
      <c r="W1" s="40"/>
      <c r="X1" s="40"/>
      <c r="Y1" s="40"/>
      <c r="Z1" s="40"/>
      <c r="AA1" s="40"/>
      <c r="AB1" s="40"/>
      <c r="AC1" s="40"/>
      <c r="AD1" s="85"/>
      <c r="AE1" s="97" t="s">
        <v>148</v>
      </c>
      <c r="AF1" s="315"/>
    </row>
    <row r="2" spans="1:34" ht="18" customHeight="1" x14ac:dyDescent="0.3">
      <c r="B2" s="417" t="str">
        <f>'start here-do not delete'!G30</f>
        <v>FY 2022</v>
      </c>
      <c r="C2" s="417"/>
      <c r="D2" s="96" t="s">
        <v>261</v>
      </c>
      <c r="E2" s="189"/>
      <c r="F2" s="96"/>
      <c r="G2" s="40"/>
      <c r="H2" s="40"/>
      <c r="I2" s="40"/>
      <c r="J2" s="40"/>
      <c r="K2" s="40"/>
      <c r="L2" s="40"/>
      <c r="M2" s="40"/>
      <c r="N2" s="40"/>
      <c r="O2" s="40"/>
      <c r="P2" s="40"/>
      <c r="Q2" s="40"/>
      <c r="R2" s="40"/>
      <c r="S2" s="40"/>
      <c r="T2" s="40"/>
      <c r="U2" s="40"/>
      <c r="V2" s="40"/>
      <c r="W2" s="40"/>
      <c r="X2" s="40"/>
      <c r="Y2" s="40"/>
      <c r="Z2" s="40"/>
      <c r="AA2" s="40"/>
      <c r="AB2" s="40"/>
      <c r="AC2" s="40"/>
      <c r="AD2" s="85"/>
      <c r="AE2" s="40"/>
      <c r="AF2" s="315"/>
    </row>
    <row r="3" spans="1:34" ht="18" customHeight="1" x14ac:dyDescent="0.25">
      <c r="A3" s="2"/>
      <c r="B3" s="2"/>
      <c r="C3" s="2"/>
      <c r="D3" s="60"/>
      <c r="E3" s="56"/>
      <c r="F3" s="60"/>
      <c r="G3" s="49"/>
      <c r="H3" s="49"/>
      <c r="I3" s="49"/>
      <c r="J3" s="49"/>
      <c r="K3" s="49"/>
      <c r="L3" s="49"/>
      <c r="M3" s="49"/>
      <c r="N3" s="49"/>
      <c r="O3" s="200"/>
      <c r="P3" s="201"/>
      <c r="Q3" s="200"/>
      <c r="R3" s="201"/>
      <c r="S3" s="201"/>
      <c r="T3" s="201"/>
      <c r="U3" s="200" t="s">
        <v>27</v>
      </c>
      <c r="V3" s="201"/>
      <c r="W3" s="200"/>
      <c r="X3" s="201"/>
      <c r="Y3" s="200"/>
      <c r="Z3" s="201"/>
      <c r="AA3" s="200"/>
      <c r="AB3" s="201"/>
      <c r="AC3" s="200"/>
      <c r="AD3" s="43"/>
      <c r="AE3" s="43"/>
      <c r="AF3" s="316"/>
    </row>
    <row r="4" spans="1:34" ht="18" customHeight="1" x14ac:dyDescent="0.25">
      <c r="A4" s="2"/>
      <c r="B4" s="2"/>
      <c r="C4" s="2"/>
      <c r="D4" s="60"/>
      <c r="E4" s="56"/>
      <c r="F4" s="60"/>
      <c r="G4" s="49"/>
      <c r="H4" s="49"/>
      <c r="I4" s="49"/>
      <c r="J4" s="49"/>
      <c r="K4" s="49"/>
      <c r="L4" s="49"/>
      <c r="M4" s="49"/>
      <c r="N4" s="49"/>
      <c r="O4" s="43"/>
      <c r="P4" s="49"/>
      <c r="Q4" s="43"/>
      <c r="R4" s="49"/>
      <c r="S4" s="49"/>
      <c r="T4" s="49"/>
      <c r="U4" s="43"/>
      <c r="V4" s="49"/>
      <c r="W4" s="43"/>
      <c r="X4" s="49"/>
      <c r="Y4" s="43"/>
      <c r="Z4" s="49"/>
      <c r="AA4" s="43"/>
      <c r="AB4" s="49"/>
      <c r="AC4" s="43"/>
      <c r="AD4" s="43"/>
      <c r="AE4" s="43"/>
      <c r="AF4" s="316"/>
    </row>
    <row r="5" spans="1:34" ht="18" customHeight="1" x14ac:dyDescent="0.25">
      <c r="A5" s="41"/>
      <c r="B5" s="41"/>
      <c r="C5" s="41"/>
      <c r="D5" s="42"/>
      <c r="E5" s="203"/>
      <c r="F5" s="42"/>
      <c r="G5" s="42" t="str">
        <f>B2</f>
        <v>FY 2022</v>
      </c>
      <c r="H5" s="42"/>
      <c r="I5" s="2"/>
      <c r="J5" s="42"/>
      <c r="K5" s="42"/>
      <c r="L5" s="43"/>
      <c r="M5" s="206" t="s">
        <v>272</v>
      </c>
      <c r="N5" s="43"/>
      <c r="O5" s="41"/>
      <c r="P5" s="43"/>
      <c r="Q5" s="42" t="s">
        <v>30</v>
      </c>
      <c r="R5" s="43"/>
      <c r="S5" s="42"/>
      <c r="T5" s="43"/>
      <c r="U5" s="42"/>
      <c r="V5" s="43"/>
      <c r="W5" s="43"/>
      <c r="X5" s="43"/>
      <c r="Y5" s="43"/>
      <c r="Z5" s="43"/>
      <c r="AA5" s="43" t="s">
        <v>31</v>
      </c>
      <c r="AB5" s="43"/>
      <c r="AC5" s="43" t="s">
        <v>0</v>
      </c>
      <c r="AD5" s="43"/>
      <c r="AE5" s="43"/>
      <c r="AF5" s="316"/>
      <c r="AG5" s="21"/>
    </row>
    <row r="6" spans="1:34" ht="14.45" customHeight="1" x14ac:dyDescent="0.2">
      <c r="A6" s="41"/>
      <c r="B6" s="41"/>
      <c r="C6" s="41"/>
      <c r="D6" s="42"/>
      <c r="E6" s="203"/>
      <c r="F6" s="42"/>
      <c r="G6" s="42" t="s">
        <v>29</v>
      </c>
      <c r="H6" s="42"/>
      <c r="I6" s="42" t="s">
        <v>191</v>
      </c>
      <c r="J6" s="42"/>
      <c r="K6" s="42" t="s">
        <v>191</v>
      </c>
      <c r="L6" s="43"/>
      <c r="M6" s="42" t="str">
        <f>G5</f>
        <v>FY 2022</v>
      </c>
      <c r="N6" s="43"/>
      <c r="O6" s="41"/>
      <c r="P6" s="43"/>
      <c r="Q6" s="42" t="s">
        <v>34</v>
      </c>
      <c r="R6" s="43"/>
      <c r="S6" s="43" t="s">
        <v>0</v>
      </c>
      <c r="T6" s="43"/>
      <c r="U6" s="42" t="s">
        <v>35</v>
      </c>
      <c r="V6" s="43"/>
      <c r="W6" s="41" t="s">
        <v>36</v>
      </c>
      <c r="X6" s="43"/>
      <c r="Y6" s="43" t="s">
        <v>193</v>
      </c>
      <c r="Z6" s="43"/>
      <c r="AA6" s="42" t="s">
        <v>37</v>
      </c>
      <c r="AB6" s="43"/>
      <c r="AC6" s="43" t="s">
        <v>28</v>
      </c>
      <c r="AD6" s="43"/>
      <c r="AE6" s="42" t="str">
        <f>+G5</f>
        <v>FY 2022</v>
      </c>
      <c r="AF6" s="316"/>
      <c r="AG6" s="42"/>
      <c r="AH6" s="42"/>
    </row>
    <row r="7" spans="1:34" ht="13.5" customHeight="1" x14ac:dyDescent="0.2">
      <c r="A7" s="41"/>
      <c r="B7" s="41"/>
      <c r="C7" s="41"/>
      <c r="D7" s="42"/>
      <c r="E7" s="203"/>
      <c r="F7" s="42" t="s">
        <v>262</v>
      </c>
      <c r="G7" s="42" t="s">
        <v>32</v>
      </c>
      <c r="H7" s="42"/>
      <c r="I7" s="42" t="s">
        <v>192</v>
      </c>
      <c r="J7" s="42"/>
      <c r="K7" s="42" t="s">
        <v>192</v>
      </c>
      <c r="L7" s="43"/>
      <c r="M7" s="42" t="s">
        <v>29</v>
      </c>
      <c r="N7" s="43"/>
      <c r="O7" s="43" t="s">
        <v>33</v>
      </c>
      <c r="P7" s="43"/>
      <c r="Q7" s="43" t="s">
        <v>40</v>
      </c>
      <c r="R7" s="43"/>
      <c r="S7" s="42" t="s">
        <v>28</v>
      </c>
      <c r="T7" s="43"/>
      <c r="U7" s="43" t="s">
        <v>202</v>
      </c>
      <c r="V7" s="43"/>
      <c r="W7" s="43" t="s">
        <v>203</v>
      </c>
      <c r="X7" s="43"/>
      <c r="Y7" s="43" t="s">
        <v>204</v>
      </c>
      <c r="Z7" s="43"/>
      <c r="AA7" s="43" t="s">
        <v>0</v>
      </c>
      <c r="AB7" s="43"/>
      <c r="AC7" s="42" t="s">
        <v>294</v>
      </c>
      <c r="AD7" s="87"/>
      <c r="AE7" s="42" t="s">
        <v>38</v>
      </c>
      <c r="AF7" s="316"/>
      <c r="AG7" s="42" t="s">
        <v>348</v>
      </c>
      <c r="AH7" s="42" t="s">
        <v>349</v>
      </c>
    </row>
    <row r="8" spans="1:34" ht="13.5" customHeight="1" thickBot="1" x14ac:dyDescent="0.25">
      <c r="A8" s="207" t="s">
        <v>269</v>
      </c>
      <c r="B8" s="99" t="s">
        <v>142</v>
      </c>
      <c r="C8" s="99"/>
      <c r="D8" s="99"/>
      <c r="E8" s="204"/>
      <c r="F8" s="44" t="s">
        <v>263</v>
      </c>
      <c r="G8" s="44" t="s">
        <v>194</v>
      </c>
      <c r="H8" s="44"/>
      <c r="I8" s="44" t="s">
        <v>34</v>
      </c>
      <c r="J8" s="44"/>
      <c r="K8" s="44" t="s">
        <v>268</v>
      </c>
      <c r="L8" s="44"/>
      <c r="M8" s="44" t="s">
        <v>195</v>
      </c>
      <c r="N8" s="44"/>
      <c r="O8" s="44" t="s">
        <v>39</v>
      </c>
      <c r="P8" s="44"/>
      <c r="Q8" s="45" t="s">
        <v>12</v>
      </c>
      <c r="R8" s="44"/>
      <c r="S8" s="44" t="s">
        <v>108</v>
      </c>
      <c r="T8" s="44"/>
      <c r="U8" s="336" t="s">
        <v>23</v>
      </c>
      <c r="V8" s="45"/>
      <c r="W8" s="336" t="s">
        <v>25</v>
      </c>
      <c r="X8" s="45"/>
      <c r="Y8" s="336" t="s">
        <v>26</v>
      </c>
      <c r="Z8" s="45"/>
      <c r="AA8" s="336" t="s">
        <v>76</v>
      </c>
      <c r="AB8" s="45"/>
      <c r="AC8" s="336" t="s">
        <v>109</v>
      </c>
      <c r="AD8" s="45"/>
      <c r="AE8" s="44" t="s">
        <v>42</v>
      </c>
      <c r="AF8" s="316"/>
      <c r="AG8" s="44"/>
      <c r="AH8" s="44"/>
    </row>
    <row r="9" spans="1:34" ht="13.5" customHeight="1" x14ac:dyDescent="0.2">
      <c r="I9" s="26"/>
      <c r="AF9" s="315"/>
    </row>
    <row r="10" spans="1:34" ht="13.5" customHeight="1" x14ac:dyDescent="0.2">
      <c r="B10" s="26" t="s">
        <v>43</v>
      </c>
      <c r="C10" s="26"/>
      <c r="D10" s="26"/>
      <c r="F10" s="26"/>
      <c r="G10" s="26"/>
      <c r="H10" s="26"/>
      <c r="I10" s="5"/>
      <c r="J10" s="26"/>
      <c r="K10" s="26"/>
      <c r="L10" s="26"/>
      <c r="M10" s="5"/>
      <c r="N10" s="5"/>
      <c r="O10" s="14"/>
      <c r="P10" s="5"/>
      <c r="Q10" s="14"/>
      <c r="R10" s="5"/>
      <c r="S10" s="14"/>
      <c r="T10" s="5"/>
      <c r="U10" s="14"/>
      <c r="V10" s="5"/>
      <c r="W10" s="14"/>
      <c r="X10" s="5"/>
      <c r="Y10" s="14"/>
      <c r="Z10" s="5"/>
      <c r="AA10" s="5"/>
      <c r="AB10" s="14"/>
      <c r="AC10" s="5"/>
      <c r="AF10" s="315"/>
    </row>
    <row r="11" spans="1:34" ht="13.5" customHeight="1" x14ac:dyDescent="0.2">
      <c r="B11" s="5"/>
      <c r="C11" s="5"/>
      <c r="D11" s="5"/>
      <c r="E11" s="3"/>
      <c r="F11" s="5"/>
      <c r="G11" s="5"/>
      <c r="H11" s="5"/>
      <c r="I11" s="26"/>
      <c r="J11" s="5"/>
      <c r="K11" s="5"/>
      <c r="L11" s="5"/>
      <c r="M11" s="5"/>
      <c r="N11" s="5"/>
      <c r="O11" s="14"/>
      <c r="P11" s="5"/>
      <c r="Q11" s="14"/>
      <c r="R11" s="5"/>
      <c r="S11" s="14"/>
      <c r="T11" s="5"/>
      <c r="U11" s="14"/>
      <c r="V11" s="5"/>
      <c r="W11" s="14"/>
      <c r="X11" s="5"/>
      <c r="Y11" s="14"/>
      <c r="Z11" s="5"/>
      <c r="AA11" s="5"/>
      <c r="AB11" s="14"/>
      <c r="AC11" s="5"/>
      <c r="AF11" s="315"/>
    </row>
    <row r="12" spans="1:34" ht="13.5" customHeight="1" x14ac:dyDescent="0.2">
      <c r="B12" s="102" t="s">
        <v>44</v>
      </c>
      <c r="C12" s="102"/>
      <c r="D12" s="102"/>
      <c r="F12" s="26"/>
      <c r="G12" s="26"/>
      <c r="H12" s="26"/>
      <c r="I12" s="5"/>
      <c r="J12" s="26"/>
      <c r="K12" s="26"/>
      <c r="L12" s="26"/>
      <c r="M12" s="5"/>
      <c r="N12" s="5"/>
      <c r="O12" s="14"/>
      <c r="P12" s="5"/>
      <c r="Q12" s="14"/>
      <c r="R12" s="5"/>
      <c r="S12" s="14"/>
      <c r="T12" s="5"/>
      <c r="U12" s="14"/>
      <c r="V12" s="5"/>
      <c r="W12" s="14"/>
      <c r="X12" s="5"/>
      <c r="Y12" s="14"/>
      <c r="Z12" s="5"/>
      <c r="AA12" s="5"/>
      <c r="AB12" s="14"/>
      <c r="AC12" s="5"/>
      <c r="AF12" s="315"/>
    </row>
    <row r="13" spans="1:34" ht="13.5" customHeight="1" x14ac:dyDescent="0.2">
      <c r="B13" s="5"/>
      <c r="C13" s="5"/>
      <c r="D13" s="5"/>
      <c r="E13" s="3"/>
      <c r="F13" s="5"/>
      <c r="G13" s="5"/>
      <c r="H13" s="5"/>
      <c r="J13" s="5"/>
      <c r="K13" s="5"/>
      <c r="L13" s="5"/>
      <c r="M13" s="5"/>
      <c r="N13" s="5"/>
      <c r="O13" s="14"/>
      <c r="P13" s="5"/>
      <c r="Q13" s="14"/>
      <c r="R13" s="5"/>
      <c r="S13" s="14"/>
      <c r="T13" s="5"/>
      <c r="U13" s="14"/>
      <c r="V13" s="5"/>
      <c r="W13" s="14"/>
      <c r="X13" s="5"/>
      <c r="Y13" s="14"/>
      <c r="Z13" s="5"/>
      <c r="AA13" s="5"/>
      <c r="AB13" s="5"/>
      <c r="AC13" s="5"/>
      <c r="AF13" s="315"/>
    </row>
    <row r="14" spans="1:34" ht="13.5" customHeight="1" x14ac:dyDescent="0.2">
      <c r="B14" s="12" t="s">
        <v>150</v>
      </c>
      <c r="N14" s="6"/>
      <c r="P14" s="6"/>
      <c r="R14" s="6"/>
      <c r="T14" s="6"/>
      <c r="V14" s="6"/>
      <c r="X14" s="6"/>
      <c r="Z14" s="6"/>
      <c r="AB14" s="6"/>
      <c r="AF14" s="315"/>
    </row>
    <row r="15" spans="1:34" ht="13.5" customHeight="1" x14ac:dyDescent="0.2">
      <c r="B15" s="12" t="s">
        <v>180</v>
      </c>
      <c r="N15" s="6"/>
      <c r="P15" s="6"/>
      <c r="R15" s="6"/>
      <c r="T15" s="6"/>
      <c r="V15" s="6"/>
      <c r="X15" s="6"/>
      <c r="Z15" s="6"/>
      <c r="AB15" s="6"/>
      <c r="AF15" s="315"/>
    </row>
    <row r="16" spans="1:34" ht="13.5" customHeight="1" x14ac:dyDescent="0.2">
      <c r="A16" s="390">
        <v>300</v>
      </c>
      <c r="D16" s="12" t="s">
        <v>45</v>
      </c>
      <c r="G16" s="388">
        <v>1223812</v>
      </c>
      <c r="I16" s="363"/>
      <c r="K16" s="363"/>
      <c r="L16" s="6"/>
      <c r="M16" s="367">
        <f>+G16-I16-K16</f>
        <v>1223812</v>
      </c>
      <c r="N16" s="6"/>
      <c r="O16" s="363"/>
      <c r="P16" s="6"/>
      <c r="Q16" s="388">
        <v>89400</v>
      </c>
      <c r="R16" s="388"/>
      <c r="S16" s="388"/>
      <c r="T16" s="388"/>
      <c r="U16" s="388">
        <v>133200</v>
      </c>
      <c r="V16" s="388"/>
      <c r="W16" s="388"/>
      <c r="X16" s="388"/>
      <c r="Y16" s="388"/>
      <c r="Z16" s="388"/>
      <c r="AA16" s="388"/>
      <c r="AB16" s="388"/>
      <c r="AC16" s="388">
        <v>87577</v>
      </c>
      <c r="AE16" s="367">
        <f>M16-SUM(O16:AC16)</f>
        <v>913635</v>
      </c>
      <c r="AF16" s="315"/>
    </row>
    <row r="17" spans="1:33" ht="13.5" customHeight="1" x14ac:dyDescent="0.2">
      <c r="A17" s="390">
        <v>310</v>
      </c>
      <c r="D17" s="12" t="s">
        <v>46</v>
      </c>
      <c r="G17" s="389">
        <v>159325</v>
      </c>
      <c r="L17" s="6"/>
      <c r="M17" s="6">
        <f>+G17-I17-K17</f>
        <v>159325</v>
      </c>
      <c r="N17" s="6"/>
      <c r="P17" s="6"/>
      <c r="Q17" s="389"/>
      <c r="R17" s="389"/>
      <c r="S17" s="389"/>
      <c r="T17" s="389"/>
      <c r="U17" s="389"/>
      <c r="V17" s="389"/>
      <c r="W17" s="389"/>
      <c r="X17" s="389"/>
      <c r="Y17" s="389"/>
      <c r="Z17" s="389"/>
      <c r="AA17" s="389">
        <v>25000</v>
      </c>
      <c r="AB17" s="389"/>
      <c r="AC17" s="389">
        <v>13432</v>
      </c>
      <c r="AE17" s="6">
        <f>M17-SUM(O17:AC17)</f>
        <v>120893</v>
      </c>
      <c r="AF17" s="315"/>
    </row>
    <row r="18" spans="1:33" ht="13.5" customHeight="1" x14ac:dyDescent="0.2">
      <c r="A18" s="390">
        <v>320</v>
      </c>
      <c r="D18" s="12" t="s">
        <v>47</v>
      </c>
      <c r="G18" s="389">
        <v>146706</v>
      </c>
      <c r="L18" s="6"/>
      <c r="M18" s="6">
        <f>+G18-I18-K18</f>
        <v>146706</v>
      </c>
      <c r="N18" s="6"/>
      <c r="P18" s="6"/>
      <c r="Q18" s="389"/>
      <c r="R18" s="389"/>
      <c r="S18" s="389"/>
      <c r="T18" s="389"/>
      <c r="U18" s="389"/>
      <c r="V18" s="389"/>
      <c r="W18" s="389"/>
      <c r="X18" s="389"/>
      <c r="Y18" s="389"/>
      <c r="Z18" s="389"/>
      <c r="AA18" s="389"/>
      <c r="AB18" s="389"/>
      <c r="AC18" s="389">
        <v>15670</v>
      </c>
      <c r="AE18" s="6">
        <f>M18-SUM(O18:AC18)</f>
        <v>131036</v>
      </c>
      <c r="AF18" s="315"/>
    </row>
    <row r="19" spans="1:33" ht="13.5" customHeight="1" x14ac:dyDescent="0.2">
      <c r="D19" s="12" t="s">
        <v>411</v>
      </c>
      <c r="L19" s="6"/>
      <c r="M19" s="6">
        <f>+G19-I19-K19</f>
        <v>0</v>
      </c>
      <c r="N19" s="6"/>
      <c r="P19" s="6"/>
      <c r="R19" s="6"/>
      <c r="T19" s="6"/>
      <c r="V19" s="6"/>
      <c r="X19" s="6"/>
      <c r="Z19" s="6"/>
      <c r="AA19" s="22"/>
      <c r="AB19" s="6"/>
      <c r="AC19" s="22"/>
      <c r="AE19" s="6">
        <f>M19-SUM(O19:AC19)</f>
        <v>0</v>
      </c>
      <c r="AF19" s="315"/>
    </row>
    <row r="20" spans="1:33" ht="13.5" customHeight="1" x14ac:dyDescent="0.2">
      <c r="L20" s="6"/>
      <c r="N20" s="6"/>
      <c r="P20" s="6"/>
      <c r="R20" s="6"/>
      <c r="T20" s="6"/>
      <c r="V20" s="6"/>
      <c r="X20" s="6"/>
      <c r="Z20" s="6"/>
      <c r="AA20" s="22"/>
      <c r="AB20" s="6"/>
      <c r="AC20" s="22"/>
      <c r="AF20" s="315"/>
    </row>
    <row r="21" spans="1:33" ht="13.5" customHeight="1" x14ac:dyDescent="0.2">
      <c r="E21" s="115" t="s">
        <v>172</v>
      </c>
      <c r="G21" s="92">
        <f>SUM(G16:G20)</f>
        <v>1529843</v>
      </c>
      <c r="H21" s="6"/>
      <c r="I21" s="92">
        <f>SUM(I16:I20)</f>
        <v>0</v>
      </c>
      <c r="J21" s="6"/>
      <c r="K21" s="92">
        <f>SUM(K16:K20)</f>
        <v>0</v>
      </c>
      <c r="L21" s="6"/>
      <c r="M21" s="92">
        <f>SUM(M16:M20)</f>
        <v>1529843</v>
      </c>
      <c r="N21" s="6"/>
      <c r="O21" s="92">
        <f t="shared" ref="O21:AA21" si="0">SUM(O16:O20)</f>
        <v>0</v>
      </c>
      <c r="P21" s="6"/>
      <c r="Q21" s="92">
        <f t="shared" si="0"/>
        <v>89400</v>
      </c>
      <c r="R21" s="6"/>
      <c r="S21" s="92">
        <f t="shared" si="0"/>
        <v>0</v>
      </c>
      <c r="T21" s="6"/>
      <c r="U21" s="92">
        <f t="shared" si="0"/>
        <v>133200</v>
      </c>
      <c r="V21" s="6"/>
      <c r="W21" s="92">
        <f t="shared" si="0"/>
        <v>0</v>
      </c>
      <c r="X21" s="6"/>
      <c r="Y21" s="92">
        <f t="shared" si="0"/>
        <v>0</v>
      </c>
      <c r="Z21" s="6"/>
      <c r="AA21" s="92">
        <f t="shared" si="0"/>
        <v>25000</v>
      </c>
      <c r="AB21" s="6"/>
      <c r="AC21" s="92">
        <f>SUM(AC16:AC20)</f>
        <v>116679</v>
      </c>
      <c r="AE21" s="92">
        <f>SUM(AE16:AE20)</f>
        <v>1165564</v>
      </c>
      <c r="AF21" s="315"/>
      <c r="AG21" s="367">
        <f>AE21</f>
        <v>1165564</v>
      </c>
    </row>
    <row r="22" spans="1:33" ht="13.5" customHeight="1" x14ac:dyDescent="0.2">
      <c r="B22" s="5"/>
      <c r="C22" s="5"/>
      <c r="D22" s="5"/>
      <c r="E22" s="3"/>
      <c r="F22" s="5"/>
      <c r="G22" s="5"/>
      <c r="H22" s="5"/>
      <c r="I22" s="5"/>
      <c r="J22" s="5"/>
      <c r="K22" s="5"/>
      <c r="L22" s="5"/>
      <c r="M22" s="5"/>
      <c r="N22" s="5"/>
      <c r="O22" s="14"/>
      <c r="P22" s="5"/>
      <c r="Q22" s="14"/>
      <c r="R22" s="5"/>
      <c r="S22" s="14"/>
      <c r="T22" s="5"/>
      <c r="U22" s="14"/>
      <c r="V22" s="5"/>
      <c r="W22" s="14"/>
      <c r="X22" s="5"/>
      <c r="Y22" s="14"/>
      <c r="Z22" s="5"/>
      <c r="AA22" s="22"/>
      <c r="AB22" s="5"/>
      <c r="AC22" s="22"/>
      <c r="AE22" s="5"/>
      <c r="AF22" s="315"/>
    </row>
    <row r="23" spans="1:33" ht="13.5" customHeight="1" x14ac:dyDescent="0.2">
      <c r="B23" s="12" t="s">
        <v>48</v>
      </c>
      <c r="L23" s="6"/>
      <c r="N23" s="6"/>
      <c r="P23" s="6"/>
      <c r="R23" s="6"/>
      <c r="T23" s="6"/>
      <c r="V23" s="6"/>
      <c r="X23" s="6"/>
      <c r="Z23" s="6"/>
      <c r="AA23" s="26"/>
      <c r="AB23" s="6"/>
      <c r="AC23" s="26"/>
      <c r="AF23" s="315"/>
    </row>
    <row r="24" spans="1:33" ht="13.5" customHeight="1" x14ac:dyDescent="0.2">
      <c r="B24" s="12" t="s">
        <v>181</v>
      </c>
      <c r="L24" s="6"/>
      <c r="N24" s="6"/>
      <c r="P24" s="6"/>
      <c r="R24" s="6"/>
      <c r="T24" s="6"/>
      <c r="V24" s="6"/>
      <c r="X24" s="6"/>
      <c r="Z24" s="6"/>
      <c r="AA24" s="26"/>
      <c r="AB24" s="6"/>
      <c r="AC24" s="26"/>
      <c r="AF24" s="315"/>
    </row>
    <row r="25" spans="1:33" ht="13.5" customHeight="1" x14ac:dyDescent="0.2">
      <c r="A25" s="390">
        <v>400</v>
      </c>
      <c r="D25" s="12" t="s">
        <v>49</v>
      </c>
      <c r="G25" s="389">
        <v>2883986</v>
      </c>
      <c r="H25" s="389"/>
      <c r="I25" s="389">
        <v>23000</v>
      </c>
      <c r="J25" s="389"/>
      <c r="K25" s="389">
        <v>100000</v>
      </c>
      <c r="L25" s="6"/>
      <c r="M25" s="6">
        <f>+G25-I25-K25</f>
        <v>2760986</v>
      </c>
      <c r="N25" s="6"/>
      <c r="O25" s="389">
        <v>47000</v>
      </c>
      <c r="P25" s="389"/>
      <c r="Q25" s="389">
        <v>1243000</v>
      </c>
      <c r="R25" s="389"/>
      <c r="S25" s="389"/>
      <c r="T25" s="389"/>
      <c r="U25" s="389"/>
      <c r="V25" s="389"/>
      <c r="W25" s="389"/>
      <c r="X25" s="389"/>
      <c r="Y25" s="389"/>
      <c r="Z25" s="389"/>
      <c r="AA25" s="389"/>
      <c r="AB25" s="389"/>
      <c r="AC25" s="389">
        <v>178564</v>
      </c>
      <c r="AE25" s="6">
        <f>M25-SUM(O25:AC25)</f>
        <v>1292422</v>
      </c>
      <c r="AF25" s="315"/>
    </row>
    <row r="26" spans="1:33" ht="13.5" customHeight="1" x14ac:dyDescent="0.2">
      <c r="A26" s="390">
        <v>410</v>
      </c>
      <c r="D26" s="12" t="s">
        <v>134</v>
      </c>
      <c r="G26" s="389">
        <v>118981</v>
      </c>
      <c r="H26" s="389"/>
      <c r="I26" s="389"/>
      <c r="J26" s="389"/>
      <c r="K26" s="389"/>
      <c r="L26" s="6"/>
      <c r="M26" s="6">
        <f>+G26-I26-K26</f>
        <v>118981</v>
      </c>
      <c r="N26" s="6"/>
      <c r="O26" s="389"/>
      <c r="P26" s="389"/>
      <c r="Q26" s="389"/>
      <c r="R26" s="389"/>
      <c r="S26" s="389"/>
      <c r="T26" s="389"/>
      <c r="U26" s="389"/>
      <c r="V26" s="389"/>
      <c r="W26" s="389"/>
      <c r="X26" s="389"/>
      <c r="Y26" s="389"/>
      <c r="Z26" s="389"/>
      <c r="AA26" s="389"/>
      <c r="AB26" s="389"/>
      <c r="AC26" s="389"/>
      <c r="AE26" s="6">
        <f>M26-SUM(O26:AC26)</f>
        <v>118981</v>
      </c>
      <c r="AF26" s="315"/>
    </row>
    <row r="27" spans="1:33" ht="13.5" customHeight="1" x14ac:dyDescent="0.2">
      <c r="A27" s="390">
        <v>411</v>
      </c>
      <c r="D27" s="12" t="s">
        <v>154</v>
      </c>
      <c r="G27" s="389">
        <v>1165231</v>
      </c>
      <c r="H27" s="389"/>
      <c r="I27" s="389"/>
      <c r="J27" s="389"/>
      <c r="K27" s="389"/>
      <c r="L27" s="6"/>
      <c r="M27" s="6">
        <f>+G27-I27-K27</f>
        <v>1165231</v>
      </c>
      <c r="N27" s="6"/>
      <c r="O27" s="389"/>
      <c r="P27" s="389"/>
      <c r="Q27" s="389"/>
      <c r="R27" s="389"/>
      <c r="S27" s="389"/>
      <c r="T27" s="389"/>
      <c r="U27" s="389"/>
      <c r="V27" s="389"/>
      <c r="W27" s="389"/>
      <c r="X27" s="389"/>
      <c r="Y27" s="389"/>
      <c r="Z27" s="389"/>
      <c r="AA27" s="389"/>
      <c r="AB27" s="389"/>
      <c r="AC27" s="389">
        <v>62323</v>
      </c>
      <c r="AE27" s="6">
        <f>M27-SUM(O27:AC27)</f>
        <v>1102908</v>
      </c>
      <c r="AF27" s="315"/>
    </row>
    <row r="28" spans="1:33" ht="13.5" customHeight="1" x14ac:dyDescent="0.2">
      <c r="A28" s="390">
        <v>412</v>
      </c>
      <c r="D28" s="12" t="s">
        <v>155</v>
      </c>
      <c r="G28" s="389">
        <v>1262041</v>
      </c>
      <c r="H28" s="389"/>
      <c r="I28" s="389"/>
      <c r="J28" s="389"/>
      <c r="K28" s="389"/>
      <c r="L28" s="6"/>
      <c r="M28" s="6">
        <f>+G28-I28-K28</f>
        <v>1262041</v>
      </c>
      <c r="N28" s="6"/>
      <c r="O28" s="389"/>
      <c r="P28" s="389"/>
      <c r="Q28" s="389"/>
      <c r="R28" s="389"/>
      <c r="S28" s="389"/>
      <c r="T28" s="389"/>
      <c r="U28" s="389"/>
      <c r="V28" s="389"/>
      <c r="W28" s="389"/>
      <c r="X28" s="389"/>
      <c r="Y28" s="389"/>
      <c r="Z28" s="389"/>
      <c r="AA28" s="389"/>
      <c r="AB28" s="389"/>
      <c r="AC28" s="389">
        <v>61048</v>
      </c>
      <c r="AE28" s="6">
        <f>M28-SUM(O28:AC28)</f>
        <v>1200993</v>
      </c>
      <c r="AF28" s="315"/>
    </row>
    <row r="29" spans="1:33" ht="13.5" customHeight="1" x14ac:dyDescent="0.2">
      <c r="A29" s="390">
        <v>413</v>
      </c>
      <c r="D29" s="12" t="s">
        <v>216</v>
      </c>
      <c r="G29" s="389">
        <v>130263</v>
      </c>
      <c r="H29" s="389"/>
      <c r="I29" s="389"/>
      <c r="J29" s="389"/>
      <c r="K29" s="389"/>
      <c r="L29" s="6"/>
      <c r="M29" s="6">
        <f>+G29-I29-K29</f>
        <v>130263</v>
      </c>
      <c r="N29" s="6"/>
      <c r="P29" s="6"/>
      <c r="R29" s="6"/>
      <c r="T29" s="6"/>
      <c r="V29" s="6"/>
      <c r="X29" s="6"/>
      <c r="Z29" s="6"/>
      <c r="AB29" s="6"/>
      <c r="AC29" s="26"/>
      <c r="AE29" s="6">
        <f>M29-SUM(O29:AC29)</f>
        <v>130263</v>
      </c>
      <c r="AF29" s="315"/>
    </row>
    <row r="30" spans="1:33" ht="13.5" customHeight="1" x14ac:dyDescent="0.2">
      <c r="L30" s="6"/>
      <c r="N30" s="6"/>
      <c r="P30" s="6"/>
      <c r="R30" s="6"/>
      <c r="T30" s="6"/>
      <c r="V30" s="6"/>
      <c r="X30" s="6"/>
      <c r="Z30" s="6"/>
      <c r="AA30" s="26"/>
      <c r="AB30" s="6"/>
      <c r="AC30" s="26"/>
      <c r="AF30" s="315"/>
    </row>
    <row r="31" spans="1:33" ht="13.5" customHeight="1" x14ac:dyDescent="0.2">
      <c r="E31" s="115" t="s">
        <v>173</v>
      </c>
      <c r="G31" s="92">
        <f>SUM(G25:G30)</f>
        <v>5560502</v>
      </c>
      <c r="H31" s="6"/>
      <c r="I31" s="92">
        <f>SUM(I25:I30)</f>
        <v>23000</v>
      </c>
      <c r="J31" s="6"/>
      <c r="K31" s="92">
        <f>SUM(K25:K30)</f>
        <v>100000</v>
      </c>
      <c r="L31" s="6"/>
      <c r="M31" s="92">
        <f>SUM(M25:M30)</f>
        <v>5437502</v>
      </c>
      <c r="N31" s="6"/>
      <c r="O31" s="92">
        <f t="shared" ref="O31:AA31" si="1">SUM(O25:O30)</f>
        <v>47000</v>
      </c>
      <c r="P31" s="6"/>
      <c r="Q31" s="92">
        <f t="shared" si="1"/>
        <v>1243000</v>
      </c>
      <c r="R31" s="6"/>
      <c r="S31" s="92">
        <f t="shared" si="1"/>
        <v>0</v>
      </c>
      <c r="T31" s="6"/>
      <c r="U31" s="92">
        <f t="shared" si="1"/>
        <v>0</v>
      </c>
      <c r="V31" s="6"/>
      <c r="W31" s="92">
        <f t="shared" si="1"/>
        <v>0</v>
      </c>
      <c r="X31" s="6"/>
      <c r="Y31" s="92">
        <f t="shared" si="1"/>
        <v>0</v>
      </c>
      <c r="Z31" s="6"/>
      <c r="AA31" s="92">
        <f t="shared" si="1"/>
        <v>0</v>
      </c>
      <c r="AB31" s="6"/>
      <c r="AC31" s="92">
        <f>SUM(AC25:AC30)</f>
        <v>301935</v>
      </c>
      <c r="AE31" s="92">
        <f>SUM(AE25:AE30)</f>
        <v>3845567</v>
      </c>
      <c r="AF31" s="315"/>
      <c r="AG31" s="6">
        <f>AE31</f>
        <v>3845567</v>
      </c>
    </row>
    <row r="32" spans="1:33" ht="13.5" customHeight="1" x14ac:dyDescent="0.2">
      <c r="G32" s="6"/>
      <c r="H32" s="6"/>
      <c r="I32" s="6"/>
      <c r="J32" s="6"/>
      <c r="K32" s="6"/>
      <c r="L32" s="6"/>
      <c r="M32" s="6"/>
      <c r="N32" s="6"/>
      <c r="O32" s="6"/>
      <c r="P32" s="6"/>
      <c r="Q32" s="6"/>
      <c r="R32" s="6"/>
      <c r="S32" s="6"/>
      <c r="T32" s="6"/>
      <c r="U32" s="6"/>
      <c r="V32" s="6"/>
      <c r="W32" s="6"/>
      <c r="X32" s="6"/>
      <c r="Y32" s="6"/>
      <c r="Z32" s="6"/>
      <c r="AA32" s="6"/>
      <c r="AB32" s="6"/>
      <c r="AC32" s="6"/>
      <c r="AE32" s="6"/>
      <c r="AF32" s="315"/>
    </row>
    <row r="33" spans="1:46" ht="13.5" customHeight="1" x14ac:dyDescent="0.2">
      <c r="B33" s="103" t="s">
        <v>151</v>
      </c>
      <c r="C33" s="103"/>
      <c r="L33" s="6"/>
      <c r="N33" s="6"/>
      <c r="O33" s="6"/>
      <c r="P33" s="6"/>
      <c r="Q33" s="6"/>
      <c r="R33" s="6"/>
      <c r="S33" s="6"/>
      <c r="T33" s="6"/>
      <c r="U33" s="6"/>
      <c r="V33" s="6"/>
      <c r="W33" s="6"/>
      <c r="X33" s="6"/>
      <c r="Y33" s="6"/>
      <c r="Z33" s="6"/>
      <c r="AA33" s="6"/>
      <c r="AB33" s="6"/>
      <c r="AC33" s="6"/>
      <c r="AE33" s="6"/>
      <c r="AF33" s="315"/>
    </row>
    <row r="34" spans="1:46" ht="13.5" customHeight="1" x14ac:dyDescent="0.2">
      <c r="D34" s="103"/>
      <c r="L34" s="6"/>
      <c r="N34" s="6"/>
      <c r="P34" s="6"/>
      <c r="R34" s="6"/>
      <c r="T34" s="6"/>
      <c r="V34" s="6"/>
      <c r="X34" s="6"/>
      <c r="Z34" s="6"/>
      <c r="AA34" s="26"/>
      <c r="AB34" s="6"/>
      <c r="AC34" s="26"/>
      <c r="AF34" s="315"/>
    </row>
    <row r="35" spans="1:46" ht="13.5" customHeight="1" x14ac:dyDescent="0.2">
      <c r="B35" s="12" t="s">
        <v>48</v>
      </c>
      <c r="D35" s="103"/>
      <c r="L35" s="6"/>
      <c r="N35" s="6"/>
      <c r="P35" s="6"/>
      <c r="R35" s="6"/>
      <c r="T35" s="6"/>
      <c r="V35" s="6"/>
      <c r="X35" s="6"/>
      <c r="Z35" s="6"/>
      <c r="AA35" s="26"/>
      <c r="AB35" s="6"/>
      <c r="AC35" s="26"/>
      <c r="AF35" s="315"/>
    </row>
    <row r="36" spans="1:46" ht="13.5" customHeight="1" x14ac:dyDescent="0.2">
      <c r="A36" s="390">
        <v>420</v>
      </c>
      <c r="D36" s="12" t="s">
        <v>50</v>
      </c>
      <c r="G36" s="389">
        <v>1108281</v>
      </c>
      <c r="L36" s="6"/>
      <c r="M36" s="6">
        <f>+G36-I36-K36</f>
        <v>1108281</v>
      </c>
      <c r="N36" s="6"/>
      <c r="T36" s="6"/>
      <c r="U36" s="389"/>
      <c r="V36" s="389"/>
      <c r="W36" s="389"/>
      <c r="X36" s="389"/>
      <c r="Y36" s="389"/>
      <c r="Z36" s="389"/>
      <c r="AA36" s="389"/>
      <c r="AB36" s="389"/>
      <c r="AC36" s="389">
        <v>119245</v>
      </c>
      <c r="AE36" s="6">
        <f>M36-SUM(O36:AC36)</f>
        <v>989036</v>
      </c>
      <c r="AF36" s="315"/>
      <c r="AG36" s="12"/>
      <c r="AH36" s="12"/>
      <c r="AI36" s="12"/>
      <c r="AJ36" s="12"/>
      <c r="AK36" s="12"/>
      <c r="AL36" s="12"/>
      <c r="AM36" s="12"/>
      <c r="AN36" s="12"/>
      <c r="AO36" s="12"/>
      <c r="AP36" s="12"/>
      <c r="AQ36" s="12"/>
      <c r="AR36" s="12"/>
      <c r="AS36" s="12"/>
      <c r="AT36" s="12"/>
    </row>
    <row r="37" spans="1:46" ht="13.5" customHeight="1" x14ac:dyDescent="0.2">
      <c r="A37" s="390">
        <v>421</v>
      </c>
      <c r="D37" s="12" t="s">
        <v>51</v>
      </c>
      <c r="G37" s="389">
        <v>12584</v>
      </c>
      <c r="L37" s="6"/>
      <c r="M37" s="6">
        <f>+G37-I37-K37</f>
        <v>12584</v>
      </c>
      <c r="N37" s="6"/>
      <c r="T37" s="6"/>
      <c r="U37" s="389"/>
      <c r="V37" s="389"/>
      <c r="W37" s="389"/>
      <c r="X37" s="389"/>
      <c r="Y37" s="389"/>
      <c r="Z37" s="389"/>
      <c r="AA37" s="389"/>
      <c r="AB37" s="389"/>
      <c r="AC37" s="389"/>
      <c r="AE37" s="6">
        <f>M37-SUM(O37:AC37)</f>
        <v>12584</v>
      </c>
      <c r="AF37" s="315"/>
      <c r="AG37" s="12"/>
      <c r="AH37" s="12"/>
      <c r="AI37" s="12"/>
      <c r="AJ37" s="12"/>
      <c r="AK37" s="12"/>
      <c r="AL37" s="12"/>
      <c r="AM37" s="12"/>
      <c r="AN37" s="12"/>
      <c r="AO37" s="12"/>
      <c r="AP37" s="12"/>
      <c r="AQ37" s="12"/>
      <c r="AR37" s="12"/>
      <c r="AS37" s="12"/>
      <c r="AT37" s="12"/>
    </row>
    <row r="38" spans="1:46" ht="13.5" customHeight="1" x14ac:dyDescent="0.2">
      <c r="A38" s="390">
        <v>422</v>
      </c>
      <c r="D38" s="12" t="s">
        <v>52</v>
      </c>
      <c r="G38" s="389">
        <v>118197</v>
      </c>
      <c r="L38" s="6"/>
      <c r="M38" s="6">
        <f>+G38-I38-K38</f>
        <v>118197</v>
      </c>
      <c r="N38" s="6"/>
      <c r="T38" s="6"/>
      <c r="U38" s="389">
        <v>49500</v>
      </c>
      <c r="V38" s="389"/>
      <c r="W38" s="389"/>
      <c r="X38" s="389"/>
      <c r="Y38" s="389"/>
      <c r="Z38" s="389"/>
      <c r="AA38" s="389"/>
      <c r="AB38" s="389"/>
      <c r="AC38" s="389">
        <v>7000</v>
      </c>
      <c r="AE38" s="6">
        <f>M38-SUM(O38:AC38)</f>
        <v>61697</v>
      </c>
      <c r="AF38" s="315"/>
      <c r="AG38" s="12"/>
      <c r="AH38" s="12"/>
      <c r="AI38" s="12"/>
      <c r="AJ38" s="12"/>
      <c r="AK38" s="12"/>
      <c r="AL38" s="12"/>
      <c r="AM38" s="12"/>
      <c r="AN38" s="12"/>
      <c r="AO38" s="12"/>
      <c r="AP38" s="12"/>
      <c r="AQ38" s="12"/>
      <c r="AR38" s="12"/>
      <c r="AS38" s="12"/>
      <c r="AT38" s="12"/>
    </row>
    <row r="39" spans="1:46" ht="13.5" customHeight="1" x14ac:dyDescent="0.2">
      <c r="A39" s="390">
        <v>425</v>
      </c>
      <c r="D39" s="12" t="s">
        <v>53</v>
      </c>
      <c r="G39" s="389">
        <v>14037</v>
      </c>
      <c r="L39" s="6"/>
      <c r="M39" s="6">
        <f>+G39-I39-K39</f>
        <v>14037</v>
      </c>
      <c r="N39" s="6"/>
      <c r="T39" s="6"/>
      <c r="U39" s="389"/>
      <c r="V39" s="389"/>
      <c r="W39" s="389"/>
      <c r="X39" s="389"/>
      <c r="Y39" s="389"/>
      <c r="Z39" s="389"/>
      <c r="AA39" s="389"/>
      <c r="AB39" s="389"/>
      <c r="AC39" s="389"/>
      <c r="AE39" s="6">
        <f>M39-SUM(O39:AC39)</f>
        <v>14037</v>
      </c>
      <c r="AF39" s="315"/>
      <c r="AG39" s="12"/>
      <c r="AH39" s="12"/>
      <c r="AI39" s="12"/>
      <c r="AJ39" s="12"/>
      <c r="AK39" s="12"/>
      <c r="AL39" s="12"/>
      <c r="AM39" s="12"/>
      <c r="AN39" s="12"/>
      <c r="AO39" s="12"/>
      <c r="AP39" s="12"/>
      <c r="AQ39" s="12"/>
      <c r="AR39" s="12"/>
      <c r="AS39" s="12"/>
      <c r="AT39" s="12"/>
    </row>
    <row r="40" spans="1:46" ht="13.5" customHeight="1" x14ac:dyDescent="0.2">
      <c r="A40" s="390">
        <v>426</v>
      </c>
      <c r="D40" s="12" t="s">
        <v>274</v>
      </c>
      <c r="G40" s="389">
        <v>18715</v>
      </c>
      <c r="L40" s="6"/>
      <c r="M40" s="6">
        <f>+G40-I40-K40</f>
        <v>18715</v>
      </c>
      <c r="N40" s="6"/>
      <c r="T40" s="6"/>
      <c r="V40" s="6"/>
      <c r="X40" s="6"/>
      <c r="Z40" s="6"/>
      <c r="AB40" s="6"/>
      <c r="AE40" s="6">
        <f>M40-SUM(O40:AC40)</f>
        <v>18715</v>
      </c>
      <c r="AF40" s="315"/>
      <c r="AG40" s="12"/>
      <c r="AH40" s="12"/>
      <c r="AI40" s="12"/>
      <c r="AJ40" s="12"/>
      <c r="AK40" s="12"/>
      <c r="AL40" s="12"/>
      <c r="AM40" s="12"/>
      <c r="AN40" s="12"/>
      <c r="AO40" s="12"/>
      <c r="AP40" s="12"/>
      <c r="AQ40" s="12"/>
      <c r="AR40" s="12"/>
      <c r="AS40" s="12"/>
      <c r="AT40" s="12"/>
    </row>
    <row r="41" spans="1:46" ht="13.5" customHeight="1" x14ac:dyDescent="0.2">
      <c r="L41" s="6"/>
      <c r="N41" s="6"/>
      <c r="P41" s="6"/>
      <c r="R41" s="6"/>
      <c r="T41" s="6"/>
      <c r="V41" s="6"/>
      <c r="X41" s="6"/>
      <c r="Z41" s="6"/>
      <c r="AA41" s="26"/>
      <c r="AB41" s="6"/>
      <c r="AC41" s="26"/>
      <c r="AF41" s="315"/>
      <c r="AG41" s="12"/>
      <c r="AH41" s="12"/>
      <c r="AI41" s="12"/>
      <c r="AJ41" s="12"/>
      <c r="AK41" s="12"/>
      <c r="AL41" s="12"/>
      <c r="AM41" s="12"/>
      <c r="AN41" s="12"/>
      <c r="AO41" s="12"/>
      <c r="AP41" s="12"/>
      <c r="AQ41" s="12"/>
      <c r="AR41" s="12"/>
      <c r="AS41" s="12"/>
      <c r="AT41" s="12"/>
    </row>
    <row r="42" spans="1:46" ht="13.5" customHeight="1" x14ac:dyDescent="0.2">
      <c r="G42" s="92">
        <f>SUM(G36:G41)</f>
        <v>1271814</v>
      </c>
      <c r="H42" s="6"/>
      <c r="I42" s="92">
        <f>SUM(I36:I41)</f>
        <v>0</v>
      </c>
      <c r="J42" s="6"/>
      <c r="K42" s="92">
        <f>SUM(K36:K41)</f>
        <v>0</v>
      </c>
      <c r="L42" s="6"/>
      <c r="M42" s="92">
        <f>SUM(M36:M41)</f>
        <v>1271814</v>
      </c>
      <c r="N42" s="6"/>
      <c r="O42" s="92">
        <f>SUM(O36:O41)</f>
        <v>0</v>
      </c>
      <c r="P42" s="6"/>
      <c r="Q42" s="92">
        <f>SUM(Q36:Q41)</f>
        <v>0</v>
      </c>
      <c r="R42" s="6"/>
      <c r="S42" s="92">
        <f>SUM(S36:S41)</f>
        <v>0</v>
      </c>
      <c r="T42" s="6"/>
      <c r="U42" s="92">
        <f>SUM(U36:U41)</f>
        <v>49500</v>
      </c>
      <c r="V42" s="6"/>
      <c r="W42" s="92">
        <f>SUM(W36:W41)</f>
        <v>0</v>
      </c>
      <c r="X42" s="6"/>
      <c r="Y42" s="92">
        <f>SUM(Y36:Y41)</f>
        <v>0</v>
      </c>
      <c r="Z42" s="6"/>
      <c r="AA42" s="92">
        <f>SUM(AA36:AA41)</f>
        <v>0</v>
      </c>
      <c r="AB42" s="6"/>
      <c r="AC42" s="92">
        <f>SUM(AC36:AC41)</f>
        <v>126245</v>
      </c>
      <c r="AE42" s="92">
        <f>SUM(AE36:AE41)</f>
        <v>1096069</v>
      </c>
      <c r="AF42" s="315"/>
      <c r="AG42" s="12"/>
      <c r="AH42" s="363">
        <f>AE42</f>
        <v>1096069</v>
      </c>
      <c r="AI42" s="12"/>
      <c r="AJ42" s="12"/>
      <c r="AK42" s="12"/>
      <c r="AL42" s="12"/>
      <c r="AM42" s="12"/>
      <c r="AN42" s="12"/>
      <c r="AO42" s="12"/>
      <c r="AP42" s="12"/>
      <c r="AQ42" s="12"/>
      <c r="AR42" s="12"/>
      <c r="AS42" s="12"/>
      <c r="AT42" s="12"/>
    </row>
    <row r="43" spans="1:46" ht="13.5" customHeight="1" x14ac:dyDescent="0.2">
      <c r="E43" s="115" t="s">
        <v>174</v>
      </c>
      <c r="L43" s="6"/>
      <c r="N43" s="6"/>
      <c r="P43" s="6"/>
      <c r="R43" s="6"/>
      <c r="T43" s="6"/>
      <c r="V43" s="6"/>
      <c r="X43" s="6"/>
      <c r="Z43" s="6"/>
      <c r="AA43" s="26"/>
      <c r="AB43" s="6"/>
      <c r="AC43" s="26"/>
      <c r="AF43" s="315"/>
      <c r="AG43" s="12"/>
      <c r="AH43" s="12"/>
      <c r="AI43" s="12"/>
      <c r="AJ43" s="12"/>
      <c r="AK43" s="12"/>
      <c r="AL43" s="12"/>
      <c r="AM43" s="12"/>
      <c r="AN43" s="12"/>
      <c r="AO43" s="12"/>
      <c r="AP43" s="12"/>
      <c r="AQ43" s="12"/>
      <c r="AR43" s="12"/>
      <c r="AS43" s="12"/>
      <c r="AT43" s="12"/>
    </row>
    <row r="44" spans="1:46" ht="13.5" customHeight="1" x14ac:dyDescent="0.2">
      <c r="L44" s="6"/>
      <c r="N44" s="6"/>
      <c r="P44" s="6"/>
      <c r="R44" s="6"/>
      <c r="T44" s="6"/>
      <c r="V44" s="6"/>
      <c r="X44" s="6"/>
      <c r="Z44" s="6"/>
      <c r="AA44" s="26"/>
      <c r="AB44" s="6"/>
      <c r="AC44" s="26"/>
      <c r="AF44" s="315"/>
      <c r="AG44" s="12"/>
      <c r="AH44" s="12"/>
      <c r="AI44" s="12"/>
      <c r="AJ44" s="12"/>
      <c r="AK44" s="12"/>
      <c r="AL44" s="12"/>
      <c r="AM44" s="12"/>
      <c r="AN44" s="12"/>
      <c r="AO44" s="12"/>
      <c r="AP44" s="12"/>
      <c r="AQ44" s="12"/>
      <c r="AR44" s="12"/>
      <c r="AS44" s="12"/>
      <c r="AT44" s="12"/>
    </row>
    <row r="45" spans="1:46" ht="13.5" customHeight="1" x14ac:dyDescent="0.2">
      <c r="B45" s="12" t="s">
        <v>150</v>
      </c>
      <c r="L45" s="6"/>
      <c r="N45" s="6"/>
      <c r="P45" s="6"/>
      <c r="R45" s="6"/>
      <c r="T45" s="6"/>
      <c r="V45" s="6"/>
      <c r="X45" s="6"/>
      <c r="Z45" s="6"/>
      <c r="AA45" s="26"/>
      <c r="AB45" s="6"/>
      <c r="AC45" s="26"/>
      <c r="AF45" s="315"/>
    </row>
    <row r="46" spans="1:46" ht="13.5" customHeight="1" x14ac:dyDescent="0.2">
      <c r="B46" s="12" t="s">
        <v>182</v>
      </c>
      <c r="L46" s="6"/>
      <c r="M46" s="6"/>
      <c r="N46" s="6"/>
      <c r="P46" s="6"/>
      <c r="R46" s="6"/>
      <c r="T46" s="6"/>
      <c r="V46" s="6"/>
      <c r="X46" s="6"/>
      <c r="Z46" s="6"/>
      <c r="AA46" s="26"/>
      <c r="AB46" s="6"/>
      <c r="AC46" s="26"/>
      <c r="AF46" s="315"/>
    </row>
    <row r="47" spans="1:46" ht="13.5" customHeight="1" x14ac:dyDescent="0.2">
      <c r="A47" s="390">
        <v>340</v>
      </c>
      <c r="D47" s="12" t="s">
        <v>54</v>
      </c>
      <c r="G47" s="389">
        <v>131392</v>
      </c>
      <c r="L47" s="6"/>
      <c r="M47" s="6">
        <f>+G47-I47-K47</f>
        <v>131392</v>
      </c>
      <c r="N47" s="6"/>
      <c r="P47" s="6"/>
      <c r="R47" s="6"/>
      <c r="T47" s="6"/>
      <c r="V47" s="6"/>
      <c r="X47" s="6"/>
      <c r="Z47" s="6"/>
      <c r="AA47" s="26"/>
      <c r="AB47" s="6"/>
      <c r="AC47" s="12">
        <v>15789</v>
      </c>
      <c r="AE47" s="6">
        <f>M47-SUM(O47:AC47)</f>
        <v>115603</v>
      </c>
      <c r="AF47" s="315"/>
    </row>
    <row r="48" spans="1:46" ht="13.5" customHeight="1" x14ac:dyDescent="0.2">
      <c r="A48" s="390">
        <v>343</v>
      </c>
      <c r="D48" s="12" t="s">
        <v>55</v>
      </c>
      <c r="G48" s="389">
        <v>111787</v>
      </c>
      <c r="L48" s="6"/>
      <c r="M48" s="6">
        <f>+G48-I48-K48</f>
        <v>111787</v>
      </c>
      <c r="N48" s="6"/>
      <c r="O48" s="12">
        <v>111787</v>
      </c>
      <c r="P48" s="6"/>
      <c r="R48" s="6"/>
      <c r="T48" s="6"/>
      <c r="V48" s="6"/>
      <c r="X48" s="6"/>
      <c r="Z48" s="6"/>
      <c r="AA48" s="26"/>
      <c r="AB48" s="6"/>
      <c r="AE48" s="6">
        <f>M48-SUM(O48:AC48)</f>
        <v>0</v>
      </c>
      <c r="AF48" s="315"/>
    </row>
    <row r="49" spans="1:46" ht="13.5" customHeight="1" x14ac:dyDescent="0.2">
      <c r="B49" s="12" t="s">
        <v>183</v>
      </c>
      <c r="L49" s="6"/>
      <c r="M49" s="6"/>
      <c r="N49" s="6"/>
      <c r="P49" s="6"/>
      <c r="R49" s="6"/>
      <c r="T49" s="6"/>
      <c r="V49" s="6"/>
      <c r="X49" s="6"/>
      <c r="Z49" s="6"/>
      <c r="AA49" s="26"/>
      <c r="AB49" s="6"/>
      <c r="AE49" s="6">
        <f t="shared" ref="AE49:AE50" si="2">M49-SUM(O49:AC49)</f>
        <v>0</v>
      </c>
      <c r="AF49" s="315"/>
    </row>
    <row r="50" spans="1:46" ht="13.5" customHeight="1" x14ac:dyDescent="0.2">
      <c r="A50" s="12">
        <v>351</v>
      </c>
      <c r="D50" s="12" t="s">
        <v>56</v>
      </c>
      <c r="G50" s="12">
        <v>114281</v>
      </c>
      <c r="L50" s="6"/>
      <c r="M50" s="6">
        <f>+G50-I50-K50</f>
        <v>114281</v>
      </c>
      <c r="N50" s="6"/>
      <c r="P50" s="6"/>
      <c r="R50" s="6"/>
      <c r="T50" s="6"/>
      <c r="V50" s="6"/>
      <c r="X50" s="6"/>
      <c r="Z50" s="6"/>
      <c r="AA50" s="26"/>
      <c r="AB50" s="6"/>
      <c r="AE50" s="6">
        <f t="shared" si="2"/>
        <v>114281</v>
      </c>
      <c r="AF50" s="315"/>
    </row>
    <row r="51" spans="1:46" ht="13.5" customHeight="1" x14ac:dyDescent="0.2">
      <c r="L51" s="6"/>
      <c r="N51" s="6"/>
      <c r="P51" s="6"/>
      <c r="R51" s="6"/>
      <c r="T51" s="6"/>
      <c r="V51" s="6"/>
      <c r="X51" s="6"/>
      <c r="Z51" s="6"/>
      <c r="AA51" s="26"/>
      <c r="AB51" s="6"/>
      <c r="AC51" s="26"/>
      <c r="AF51" s="315"/>
    </row>
    <row r="52" spans="1:46" ht="13.5" customHeight="1" x14ac:dyDescent="0.2">
      <c r="E52" s="115" t="s">
        <v>175</v>
      </c>
      <c r="G52" s="92">
        <f>SUM(G47:G51)</f>
        <v>357460</v>
      </c>
      <c r="H52" s="6"/>
      <c r="I52" s="92">
        <f>SUM(I47:I51)</f>
        <v>0</v>
      </c>
      <c r="J52" s="6"/>
      <c r="K52" s="92">
        <f>SUM(K47:K51)</f>
        <v>0</v>
      </c>
      <c r="L52" s="6"/>
      <c r="M52" s="92">
        <f>SUM(M47:M51)</f>
        <v>357460</v>
      </c>
      <c r="N52" s="6"/>
      <c r="O52" s="92">
        <f>SUM(O47:O51)</f>
        <v>111787</v>
      </c>
      <c r="P52" s="6"/>
      <c r="Q52" s="92">
        <f>SUM(Q47:Q51)</f>
        <v>0</v>
      </c>
      <c r="R52" s="6"/>
      <c r="S52" s="92">
        <f>SUM(S47:S51)</f>
        <v>0</v>
      </c>
      <c r="T52" s="6"/>
      <c r="U52" s="92">
        <f>SUM(U47:U51)</f>
        <v>0</v>
      </c>
      <c r="V52" s="6"/>
      <c r="W52" s="92">
        <f>SUM(W47:W51)</f>
        <v>0</v>
      </c>
      <c r="X52" s="6"/>
      <c r="Y52" s="92">
        <f>SUM(Y47:Y51)</f>
        <v>0</v>
      </c>
      <c r="Z52" s="6"/>
      <c r="AA52" s="92">
        <f>SUM(AA47:AA51)</f>
        <v>0</v>
      </c>
      <c r="AB52" s="6"/>
      <c r="AC52" s="92">
        <f>SUM(AC47:AC51)</f>
        <v>15789</v>
      </c>
      <c r="AE52" s="92">
        <f>SUM(AE47:AE51)</f>
        <v>229884</v>
      </c>
      <c r="AF52" s="315"/>
      <c r="AH52" s="6">
        <f>AE52</f>
        <v>229884</v>
      </c>
    </row>
    <row r="53" spans="1:46" ht="13.5" customHeight="1" x14ac:dyDescent="0.2">
      <c r="G53" s="6"/>
      <c r="H53" s="6"/>
      <c r="I53" s="6"/>
      <c r="J53" s="6"/>
      <c r="K53" s="6"/>
      <c r="L53" s="6"/>
      <c r="M53" s="6"/>
      <c r="N53" s="6"/>
      <c r="O53" s="6"/>
      <c r="P53" s="6"/>
      <c r="Q53" s="6"/>
      <c r="R53" s="6"/>
      <c r="S53" s="6"/>
      <c r="T53" s="6"/>
      <c r="U53" s="6"/>
      <c r="V53" s="6"/>
      <c r="W53" s="6"/>
      <c r="X53" s="6"/>
      <c r="Y53" s="6"/>
      <c r="Z53" s="6"/>
      <c r="AA53" s="6"/>
      <c r="AB53" s="6"/>
      <c r="AC53" s="6"/>
      <c r="AE53" s="6"/>
      <c r="AF53" s="315"/>
    </row>
    <row r="54" spans="1:46" ht="13.5" customHeight="1" x14ac:dyDescent="0.2">
      <c r="B54" s="6" t="s">
        <v>311</v>
      </c>
      <c r="G54" s="6"/>
      <c r="H54" s="6"/>
      <c r="I54" s="6"/>
      <c r="J54" s="6"/>
      <c r="K54" s="6"/>
      <c r="L54" s="6"/>
      <c r="M54" s="6"/>
      <c r="N54" s="6"/>
      <c r="O54" s="6"/>
      <c r="P54" s="6"/>
      <c r="Q54" s="6"/>
      <c r="R54" s="6"/>
      <c r="S54" s="6"/>
      <c r="T54" s="6"/>
      <c r="U54" s="6"/>
      <c r="V54" s="6"/>
      <c r="W54" s="6"/>
      <c r="X54" s="6"/>
      <c r="Y54" s="6"/>
      <c r="Z54" s="6"/>
      <c r="AA54" s="6"/>
      <c r="AB54" s="6"/>
      <c r="AC54" s="6"/>
      <c r="AE54" s="6"/>
      <c r="AF54" s="315"/>
    </row>
    <row r="55" spans="1:46" ht="13.5" customHeight="1" x14ac:dyDescent="0.2">
      <c r="A55" s="12">
        <v>350</v>
      </c>
      <c r="D55" s="389" t="s">
        <v>416</v>
      </c>
      <c r="G55" s="389">
        <v>1000000</v>
      </c>
      <c r="H55" s="6"/>
      <c r="I55" s="6"/>
      <c r="J55" s="6"/>
      <c r="K55" s="6"/>
      <c r="L55" s="6"/>
      <c r="M55" s="6">
        <f t="shared" ref="M55:M58" si="3">+G55-I55-K55</f>
        <v>1000000</v>
      </c>
      <c r="N55" s="6"/>
      <c r="O55" s="389">
        <v>18799</v>
      </c>
      <c r="P55" s="389"/>
      <c r="Q55" s="389">
        <v>68940</v>
      </c>
      <c r="R55" s="389"/>
      <c r="S55" s="389"/>
      <c r="T55" s="389"/>
      <c r="U55" s="389"/>
      <c r="V55" s="389"/>
      <c r="W55" s="389"/>
      <c r="X55" s="389"/>
      <c r="Y55" s="389"/>
      <c r="Z55" s="389"/>
      <c r="AA55" s="389"/>
      <c r="AB55" s="389"/>
      <c r="AC55" s="389">
        <v>68540</v>
      </c>
      <c r="AE55" s="6">
        <f t="shared" ref="AE55:AE58" si="4">M55-SUM(O55:AC55)</f>
        <v>843721</v>
      </c>
      <c r="AF55" s="315"/>
    </row>
    <row r="56" spans="1:46" ht="13.5" customHeight="1" x14ac:dyDescent="0.2">
      <c r="D56" s="389"/>
      <c r="G56" s="6"/>
      <c r="H56" s="6"/>
      <c r="I56" s="6"/>
      <c r="J56" s="6"/>
      <c r="K56" s="6"/>
      <c r="L56" s="6"/>
      <c r="M56" s="6">
        <f t="shared" si="3"/>
        <v>0</v>
      </c>
      <c r="N56" s="6"/>
      <c r="O56" s="6"/>
      <c r="P56" s="6"/>
      <c r="Q56" s="6"/>
      <c r="R56" s="6"/>
      <c r="S56" s="6"/>
      <c r="T56" s="6"/>
      <c r="U56" s="6"/>
      <c r="V56" s="6"/>
      <c r="W56" s="6"/>
      <c r="X56" s="6"/>
      <c r="Y56" s="6"/>
      <c r="Z56" s="6"/>
      <c r="AA56" s="6"/>
      <c r="AB56" s="6"/>
      <c r="AC56" s="6"/>
      <c r="AE56" s="6">
        <f t="shared" si="4"/>
        <v>0</v>
      </c>
      <c r="AF56" s="315"/>
    </row>
    <row r="57" spans="1:46" ht="13.5" customHeight="1" x14ac:dyDescent="0.2">
      <c r="G57" s="6"/>
      <c r="H57" s="6"/>
      <c r="I57" s="6"/>
      <c r="J57" s="6"/>
      <c r="K57" s="6"/>
      <c r="L57" s="6"/>
      <c r="M57" s="6">
        <f t="shared" si="3"/>
        <v>0</v>
      </c>
      <c r="N57" s="6"/>
      <c r="O57" s="6"/>
      <c r="P57" s="6"/>
      <c r="Q57" s="6"/>
      <c r="R57" s="6"/>
      <c r="S57" s="6"/>
      <c r="T57" s="6"/>
      <c r="U57" s="6"/>
      <c r="V57" s="6"/>
      <c r="W57" s="6"/>
      <c r="X57" s="6"/>
      <c r="Y57" s="6"/>
      <c r="Z57" s="6"/>
      <c r="AA57" s="6"/>
      <c r="AB57" s="6"/>
      <c r="AC57" s="6"/>
      <c r="AE57" s="6">
        <f t="shared" si="4"/>
        <v>0</v>
      </c>
      <c r="AF57" s="315"/>
    </row>
    <row r="58" spans="1:46" ht="13.5" customHeight="1" x14ac:dyDescent="0.2">
      <c r="G58" s="6"/>
      <c r="H58" s="6"/>
      <c r="I58" s="6"/>
      <c r="J58" s="6"/>
      <c r="K58" s="6"/>
      <c r="L58" s="6"/>
      <c r="M58" s="6">
        <f t="shared" si="3"/>
        <v>0</v>
      </c>
      <c r="N58" s="6"/>
      <c r="O58" s="6"/>
      <c r="P58" s="6"/>
      <c r="Q58" s="6"/>
      <c r="R58" s="6"/>
      <c r="S58" s="6"/>
      <c r="T58" s="6"/>
      <c r="U58" s="6"/>
      <c r="V58" s="6"/>
      <c r="W58" s="6"/>
      <c r="X58" s="6"/>
      <c r="Y58" s="6"/>
      <c r="Z58" s="6"/>
      <c r="AA58" s="6"/>
      <c r="AB58" s="6"/>
      <c r="AC58" s="6"/>
      <c r="AE58" s="6">
        <f t="shared" si="4"/>
        <v>0</v>
      </c>
      <c r="AF58" s="315"/>
    </row>
    <row r="59" spans="1:46" ht="13.5" customHeight="1" x14ac:dyDescent="0.2">
      <c r="G59" s="6"/>
      <c r="H59" s="6"/>
      <c r="I59" s="6"/>
      <c r="J59" s="6"/>
      <c r="K59" s="6"/>
      <c r="L59" s="6"/>
      <c r="M59" s="6"/>
      <c r="N59" s="6"/>
      <c r="O59" s="6"/>
      <c r="P59" s="6"/>
      <c r="Q59" s="6"/>
      <c r="R59" s="6"/>
      <c r="S59" s="6"/>
      <c r="T59" s="6"/>
      <c r="U59" s="6"/>
      <c r="V59" s="6"/>
      <c r="W59" s="6"/>
      <c r="X59" s="6"/>
      <c r="Y59" s="6"/>
      <c r="Z59" s="6"/>
      <c r="AA59" s="6"/>
      <c r="AB59" s="6"/>
      <c r="AC59" s="6"/>
      <c r="AE59" s="6"/>
      <c r="AF59" s="315"/>
    </row>
    <row r="60" spans="1:46" ht="13.5" customHeight="1" x14ac:dyDescent="0.2">
      <c r="B60" s="6"/>
      <c r="C60" s="6"/>
      <c r="D60" s="6"/>
      <c r="E60" s="115" t="s">
        <v>57</v>
      </c>
      <c r="F60" s="6"/>
      <c r="G60" s="92">
        <f>SUM(G55:G59)</f>
        <v>1000000</v>
      </c>
      <c r="H60" s="6"/>
      <c r="I60" s="92">
        <f>SUM(I55:I59)</f>
        <v>0</v>
      </c>
      <c r="J60" s="6"/>
      <c r="K60" s="92">
        <f>SUM(K55:K59)</f>
        <v>0</v>
      </c>
      <c r="L60" s="6"/>
      <c r="M60" s="92">
        <f>SUM(M55:M59)</f>
        <v>1000000</v>
      </c>
      <c r="N60" s="6"/>
      <c r="O60" s="92">
        <f>SUM(O55:O59)</f>
        <v>18799</v>
      </c>
      <c r="P60" s="6"/>
      <c r="Q60" s="92">
        <f>SUM(Q55:Q59)</f>
        <v>68940</v>
      </c>
      <c r="R60" s="6"/>
      <c r="S60" s="92">
        <f>SUM(S55:S59)</f>
        <v>0</v>
      </c>
      <c r="T60" s="6"/>
      <c r="U60" s="92">
        <f>SUM(U55:U59)</f>
        <v>0</v>
      </c>
      <c r="V60" s="6"/>
      <c r="W60" s="92">
        <f>SUM(W55:W59)</f>
        <v>0</v>
      </c>
      <c r="X60" s="6"/>
      <c r="Y60" s="92">
        <f>SUM(Y55:Y59)</f>
        <v>0</v>
      </c>
      <c r="Z60" s="6"/>
      <c r="AA60" s="92">
        <f>SUM(AA55:AA59)</f>
        <v>0</v>
      </c>
      <c r="AB60" s="6"/>
      <c r="AC60" s="92">
        <f>SUM(AC55:AC59)</f>
        <v>68540</v>
      </c>
      <c r="AE60" s="92">
        <f>SUM(AE55:AE59)</f>
        <v>843721</v>
      </c>
      <c r="AF60" s="315"/>
      <c r="AH60" s="6">
        <f>AE60</f>
        <v>843721</v>
      </c>
    </row>
    <row r="61" spans="1:46" s="13" customFormat="1" ht="13.5" customHeight="1" x14ac:dyDescent="0.2">
      <c r="A61" s="6"/>
      <c r="B61" s="6"/>
      <c r="C61" s="6"/>
      <c r="D61" s="6"/>
      <c r="E61" s="3"/>
      <c r="F61" s="6"/>
      <c r="G61" s="12"/>
      <c r="H61" s="12"/>
      <c r="I61" s="12"/>
      <c r="J61" s="12"/>
      <c r="K61" s="12"/>
      <c r="L61" s="6"/>
      <c r="M61" s="12"/>
      <c r="N61" s="6"/>
      <c r="O61" s="12"/>
      <c r="P61" s="6"/>
      <c r="Q61" s="12"/>
      <c r="R61" s="6"/>
      <c r="S61" s="12"/>
      <c r="T61" s="6"/>
      <c r="U61" s="12"/>
      <c r="V61" s="6"/>
      <c r="W61" s="12"/>
      <c r="X61" s="6"/>
      <c r="Y61" s="12"/>
      <c r="Z61" s="6"/>
      <c r="AA61" s="26"/>
      <c r="AB61" s="6"/>
      <c r="AC61" s="26"/>
      <c r="AD61" s="6"/>
      <c r="AE61" s="12"/>
      <c r="AF61" s="317"/>
      <c r="AG61" s="6"/>
      <c r="AH61" s="6"/>
      <c r="AI61" s="6"/>
      <c r="AJ61" s="22"/>
      <c r="AK61" s="6"/>
      <c r="AL61" s="6"/>
      <c r="AM61" s="6"/>
      <c r="AN61" s="6"/>
      <c r="AO61" s="6"/>
      <c r="AP61" s="6"/>
      <c r="AQ61" s="6"/>
      <c r="AR61" s="6"/>
      <c r="AS61" s="6"/>
      <c r="AT61" s="6"/>
    </row>
    <row r="62" spans="1:46" ht="13.5" customHeight="1" x14ac:dyDescent="0.2">
      <c r="B62" s="12" t="s">
        <v>58</v>
      </c>
      <c r="L62" s="6"/>
      <c r="N62" s="6"/>
      <c r="P62" s="6"/>
      <c r="R62" s="6"/>
      <c r="T62" s="6"/>
      <c r="V62" s="6"/>
      <c r="X62" s="6"/>
      <c r="Z62" s="6"/>
      <c r="AB62" s="6"/>
      <c r="AF62" s="315"/>
    </row>
    <row r="63" spans="1:46" ht="13.5" customHeight="1" x14ac:dyDescent="0.2">
      <c r="B63" s="12" t="s">
        <v>184</v>
      </c>
      <c r="L63" s="6"/>
      <c r="N63" s="6"/>
      <c r="P63" s="6"/>
      <c r="R63" s="6"/>
      <c r="T63" s="6"/>
      <c r="V63" s="6"/>
      <c r="X63" s="6"/>
      <c r="Z63" s="6"/>
      <c r="AB63" s="6"/>
      <c r="AF63" s="315"/>
    </row>
    <row r="64" spans="1:46" ht="13.5" customHeight="1" x14ac:dyDescent="0.2">
      <c r="A64" s="390">
        <v>601</v>
      </c>
      <c r="D64" s="12" t="s">
        <v>59</v>
      </c>
      <c r="G64" s="389">
        <v>1123410</v>
      </c>
      <c r="K64" s="12">
        <v>50000</v>
      </c>
      <c r="L64" s="6"/>
      <c r="M64" s="6">
        <f t="shared" ref="M64:M69" si="5">+G64-I64-K64</f>
        <v>1073410</v>
      </c>
      <c r="N64" s="6"/>
      <c r="O64" s="389"/>
      <c r="P64" s="389"/>
      <c r="Q64" s="389"/>
      <c r="R64" s="389"/>
      <c r="S64" s="389"/>
      <c r="T64" s="389"/>
      <c r="U64" s="389">
        <v>186700</v>
      </c>
      <c r="V64" s="389"/>
      <c r="W64" s="389"/>
      <c r="X64" s="389"/>
      <c r="Y64" s="389"/>
      <c r="Z64" s="389"/>
      <c r="AA64" s="389"/>
      <c r="AB64" s="389"/>
      <c r="AC64" s="389">
        <v>70588</v>
      </c>
      <c r="AE64" s="6">
        <f t="shared" ref="AE64:AE69" si="6">M64-SUM(O64:AC64)</f>
        <v>816122</v>
      </c>
      <c r="AF64" s="315"/>
    </row>
    <row r="65" spans="1:46" ht="13.5" customHeight="1" x14ac:dyDescent="0.2">
      <c r="A65" s="390">
        <v>604</v>
      </c>
      <c r="D65" s="12" t="s">
        <v>60</v>
      </c>
      <c r="G65" s="389">
        <v>111372</v>
      </c>
      <c r="L65" s="6"/>
      <c r="M65" s="6">
        <f t="shared" si="5"/>
        <v>111372</v>
      </c>
      <c r="N65" s="6"/>
      <c r="O65" s="389"/>
      <c r="P65" s="389"/>
      <c r="Q65" s="389"/>
      <c r="R65" s="389"/>
      <c r="S65" s="389"/>
      <c r="T65" s="389"/>
      <c r="U65" s="389">
        <v>62178</v>
      </c>
      <c r="V65" s="389"/>
      <c r="W65" s="389"/>
      <c r="X65" s="389"/>
      <c r="Y65" s="389"/>
      <c r="Z65" s="389"/>
      <c r="AA65" s="389"/>
      <c r="AB65" s="389"/>
      <c r="AC65" s="389"/>
      <c r="AE65" s="6">
        <f t="shared" si="6"/>
        <v>49194</v>
      </c>
      <c r="AF65" s="315"/>
    </row>
    <row r="66" spans="1:46" ht="13.5" customHeight="1" x14ac:dyDescent="0.2">
      <c r="A66" s="390">
        <v>605</v>
      </c>
      <c r="D66" s="12" t="s">
        <v>141</v>
      </c>
      <c r="G66" s="389">
        <v>123240</v>
      </c>
      <c r="L66" s="6"/>
      <c r="M66" s="6">
        <f t="shared" si="5"/>
        <v>123240</v>
      </c>
      <c r="N66" s="6"/>
      <c r="O66" s="389"/>
      <c r="P66" s="389"/>
      <c r="Q66" s="389"/>
      <c r="R66" s="389"/>
      <c r="S66" s="389"/>
      <c r="T66" s="389"/>
      <c r="U66" s="389">
        <v>50511</v>
      </c>
      <c r="V66" s="389"/>
      <c r="W66" s="389"/>
      <c r="X66" s="389"/>
      <c r="Y66" s="389"/>
      <c r="Z66" s="389"/>
      <c r="AA66" s="389"/>
      <c r="AB66" s="389"/>
      <c r="AC66" s="389"/>
      <c r="AE66" s="6">
        <f t="shared" si="6"/>
        <v>72729</v>
      </c>
      <c r="AF66" s="315"/>
    </row>
    <row r="67" spans="1:46" ht="13.5" customHeight="1" x14ac:dyDescent="0.2">
      <c r="A67" s="390">
        <v>607</v>
      </c>
      <c r="D67" s="12" t="s">
        <v>61</v>
      </c>
      <c r="G67" s="389">
        <v>1194196</v>
      </c>
      <c r="K67" s="12">
        <v>250000</v>
      </c>
      <c r="L67" s="6"/>
      <c r="M67" s="6">
        <f t="shared" si="5"/>
        <v>944196</v>
      </c>
      <c r="N67" s="6"/>
      <c r="O67" s="389">
        <v>944196</v>
      </c>
      <c r="P67" s="389"/>
      <c r="Q67" s="389"/>
      <c r="R67" s="389"/>
      <c r="S67" s="389"/>
      <c r="T67" s="389"/>
      <c r="U67" s="389"/>
      <c r="V67" s="389"/>
      <c r="W67" s="389"/>
      <c r="X67" s="389"/>
      <c r="Y67" s="389"/>
      <c r="Z67" s="389"/>
      <c r="AA67" s="389"/>
      <c r="AB67" s="389"/>
      <c r="AC67" s="389"/>
      <c r="AE67" s="6">
        <f t="shared" si="6"/>
        <v>0</v>
      </c>
      <c r="AF67" s="315"/>
    </row>
    <row r="68" spans="1:46" ht="13.5" customHeight="1" x14ac:dyDescent="0.2">
      <c r="A68" s="390">
        <v>611</v>
      </c>
      <c r="D68" s="12" t="s">
        <v>217</v>
      </c>
      <c r="G68" s="389">
        <v>11815</v>
      </c>
      <c r="L68" s="6"/>
      <c r="M68" s="6">
        <f t="shared" si="5"/>
        <v>11815</v>
      </c>
      <c r="N68" s="6"/>
      <c r="O68" s="389"/>
      <c r="P68" s="389"/>
      <c r="Q68" s="389"/>
      <c r="R68" s="389"/>
      <c r="S68" s="389"/>
      <c r="T68" s="389"/>
      <c r="U68" s="389"/>
      <c r="V68" s="389"/>
      <c r="W68" s="389"/>
      <c r="X68" s="389"/>
      <c r="Y68" s="389"/>
      <c r="Z68" s="389"/>
      <c r="AA68" s="389"/>
      <c r="AB68" s="389"/>
      <c r="AC68" s="389"/>
      <c r="AE68" s="6">
        <f t="shared" si="6"/>
        <v>11815</v>
      </c>
      <c r="AF68" s="315"/>
    </row>
    <row r="69" spans="1:46" ht="13.5" customHeight="1" x14ac:dyDescent="0.2">
      <c r="A69" s="390">
        <v>625</v>
      </c>
      <c r="D69" s="12" t="s">
        <v>218</v>
      </c>
      <c r="G69" s="389">
        <v>113736</v>
      </c>
      <c r="L69" s="6"/>
      <c r="M69" s="6">
        <f t="shared" si="5"/>
        <v>113736</v>
      </c>
      <c r="N69" s="6"/>
      <c r="O69" s="389"/>
      <c r="P69" s="389"/>
      <c r="Q69" s="389"/>
      <c r="R69" s="389"/>
      <c r="S69" s="389"/>
      <c r="T69" s="389"/>
      <c r="U69" s="389">
        <v>50000</v>
      </c>
      <c r="V69" s="389"/>
      <c r="W69" s="389"/>
      <c r="X69" s="389"/>
      <c r="Y69" s="389"/>
      <c r="Z69" s="389"/>
      <c r="AA69" s="389"/>
      <c r="AB69" s="389"/>
      <c r="AC69" s="389">
        <v>7850</v>
      </c>
      <c r="AE69" s="6">
        <f t="shared" si="6"/>
        <v>55886</v>
      </c>
      <c r="AF69" s="315"/>
    </row>
    <row r="70" spans="1:46" ht="13.5" customHeight="1" x14ac:dyDescent="0.2">
      <c r="L70" s="6"/>
      <c r="N70" s="6"/>
      <c r="P70" s="6"/>
      <c r="R70" s="6"/>
      <c r="T70" s="6"/>
      <c r="V70" s="6"/>
      <c r="X70" s="6"/>
      <c r="Z70" s="6"/>
      <c r="AB70" s="6"/>
      <c r="AF70" s="315"/>
    </row>
    <row r="71" spans="1:46" ht="13.5" customHeight="1" x14ac:dyDescent="0.2">
      <c r="E71" s="115" t="s">
        <v>57</v>
      </c>
      <c r="G71" s="92">
        <f>SUM(G64:G70)</f>
        <v>2677769</v>
      </c>
      <c r="H71" s="6"/>
      <c r="I71" s="92">
        <f>SUM(I64:I70)</f>
        <v>0</v>
      </c>
      <c r="J71" s="6"/>
      <c r="K71" s="92">
        <f>SUM(K64:K70)</f>
        <v>300000</v>
      </c>
      <c r="L71" s="6"/>
      <c r="M71" s="92">
        <f>SUM(M64:M70)</f>
        <v>2377769</v>
      </c>
      <c r="N71" s="6"/>
      <c r="O71" s="92">
        <f>SUM(O64:O70)</f>
        <v>944196</v>
      </c>
      <c r="P71" s="6"/>
      <c r="Q71" s="92">
        <f>SUM(Q64:Q70)</f>
        <v>0</v>
      </c>
      <c r="R71" s="6"/>
      <c r="S71" s="92">
        <f>SUM(S64:S70)</f>
        <v>0</v>
      </c>
      <c r="T71" s="6"/>
      <c r="U71" s="92">
        <f>SUM(U64:U70)</f>
        <v>349389</v>
      </c>
      <c r="V71" s="6"/>
      <c r="W71" s="92">
        <f>SUM(W64:W70)</f>
        <v>0</v>
      </c>
      <c r="X71" s="6"/>
      <c r="Y71" s="92">
        <f>SUM(Y64:Y70)</f>
        <v>0</v>
      </c>
      <c r="Z71" s="6"/>
      <c r="AA71" s="92">
        <f>SUM(AA64:AA70)</f>
        <v>0</v>
      </c>
      <c r="AB71" s="6"/>
      <c r="AC71" s="92">
        <f>SUM(AC64:AC70)</f>
        <v>78438</v>
      </c>
      <c r="AE71" s="92">
        <f>SUM(AE64:AE70)</f>
        <v>1005746</v>
      </c>
      <c r="AF71" s="315"/>
      <c r="AH71" s="6">
        <f>AE71</f>
        <v>1005746</v>
      </c>
    </row>
    <row r="72" spans="1:46" ht="13.5" customHeight="1" x14ac:dyDescent="0.2">
      <c r="G72" s="6"/>
      <c r="H72" s="6"/>
      <c r="I72" s="6"/>
      <c r="J72" s="6"/>
      <c r="K72" s="6"/>
      <c r="L72" s="6"/>
      <c r="M72" s="6"/>
      <c r="N72" s="6"/>
      <c r="O72" s="6"/>
      <c r="P72" s="6"/>
      <c r="Q72" s="6"/>
      <c r="R72" s="6"/>
      <c r="S72" s="6"/>
      <c r="T72" s="6"/>
      <c r="U72" s="6"/>
      <c r="V72" s="6"/>
      <c r="W72" s="6"/>
      <c r="X72" s="6"/>
      <c r="Y72" s="6"/>
      <c r="Z72" s="6"/>
      <c r="AA72" s="6"/>
      <c r="AB72" s="6"/>
      <c r="AC72" s="6"/>
      <c r="AE72" s="6"/>
      <c r="AF72" s="315"/>
    </row>
    <row r="73" spans="1:46" ht="13.5" customHeight="1" x14ac:dyDescent="0.2">
      <c r="B73" s="12" t="s">
        <v>162</v>
      </c>
      <c r="G73" s="6"/>
      <c r="H73" s="6"/>
      <c r="I73" s="6"/>
      <c r="J73" s="6"/>
      <c r="K73" s="6"/>
      <c r="L73" s="6"/>
      <c r="M73" s="6"/>
      <c r="N73" s="6"/>
      <c r="O73" s="6"/>
      <c r="P73" s="6"/>
      <c r="Q73" s="6"/>
      <c r="R73" s="6"/>
      <c r="S73" s="6"/>
      <c r="T73" s="6"/>
      <c r="U73" s="6"/>
      <c r="V73" s="6"/>
      <c r="W73" s="6"/>
      <c r="X73" s="6"/>
      <c r="Y73" s="6"/>
      <c r="Z73" s="6"/>
      <c r="AA73" s="6"/>
      <c r="AB73" s="6"/>
      <c r="AC73" s="6"/>
      <c r="AE73" s="6"/>
      <c r="AF73" s="315"/>
    </row>
    <row r="74" spans="1:46" ht="13.5" customHeight="1" x14ac:dyDescent="0.2">
      <c r="A74" s="12">
        <v>700</v>
      </c>
      <c r="D74" s="12" t="s">
        <v>219</v>
      </c>
      <c r="G74" s="12">
        <v>143018</v>
      </c>
      <c r="L74" s="6"/>
      <c r="M74" s="6">
        <f>+G74-I74-K74</f>
        <v>143018</v>
      </c>
      <c r="N74" s="22"/>
      <c r="P74" s="22"/>
      <c r="R74" s="22"/>
      <c r="T74" s="22"/>
      <c r="V74" s="22"/>
      <c r="X74" s="22"/>
      <c r="Z74" s="22"/>
      <c r="AB74" s="6"/>
      <c r="AC74" s="12">
        <v>17256</v>
      </c>
      <c r="AE74" s="6">
        <f>M74-SUM(O74:AC74)</f>
        <v>125762</v>
      </c>
      <c r="AF74" s="315"/>
      <c r="AG74" s="12"/>
      <c r="AH74" s="12"/>
      <c r="AI74" s="12"/>
      <c r="AJ74" s="12"/>
      <c r="AK74" s="12"/>
      <c r="AL74" s="12"/>
      <c r="AM74" s="12"/>
      <c r="AN74" s="12"/>
      <c r="AO74" s="12"/>
      <c r="AP74" s="12"/>
      <c r="AQ74" s="12"/>
      <c r="AR74" s="12"/>
      <c r="AS74" s="12"/>
      <c r="AT74" s="12"/>
    </row>
    <row r="75" spans="1:46" ht="13.5" customHeight="1" x14ac:dyDescent="0.2">
      <c r="L75" s="6"/>
      <c r="M75" s="6">
        <f>+G75-I75-K75</f>
        <v>0</v>
      </c>
      <c r="N75" s="22"/>
      <c r="P75" s="22"/>
      <c r="R75" s="22"/>
      <c r="T75" s="22"/>
      <c r="V75" s="22"/>
      <c r="X75" s="22"/>
      <c r="Z75" s="22"/>
      <c r="AB75" s="6"/>
      <c r="AE75" s="6">
        <f>M75-SUM(O75:AC75)</f>
        <v>0</v>
      </c>
      <c r="AF75" s="315"/>
      <c r="AG75" s="12"/>
      <c r="AH75" s="12"/>
      <c r="AI75" s="12"/>
      <c r="AJ75" s="12"/>
      <c r="AK75" s="12"/>
      <c r="AL75" s="12"/>
      <c r="AM75" s="12"/>
      <c r="AN75" s="12"/>
      <c r="AO75" s="12"/>
      <c r="AP75" s="12"/>
      <c r="AQ75" s="12"/>
      <c r="AR75" s="12"/>
      <c r="AS75" s="12"/>
      <c r="AT75" s="12"/>
    </row>
    <row r="76" spans="1:46" ht="13.5" customHeight="1" x14ac:dyDescent="0.2">
      <c r="L76" s="6"/>
      <c r="M76" s="6">
        <f>+G76-I76-K76</f>
        <v>0</v>
      </c>
      <c r="N76" s="22"/>
      <c r="P76" s="22"/>
      <c r="R76" s="22"/>
      <c r="T76" s="22"/>
      <c r="V76" s="22"/>
      <c r="X76" s="22"/>
      <c r="Z76" s="22"/>
      <c r="AB76" s="6"/>
      <c r="AE76" s="6">
        <f>M76-SUM(O76:AC76)</f>
        <v>0</v>
      </c>
      <c r="AF76" s="315"/>
      <c r="AG76" s="12"/>
      <c r="AH76" s="12"/>
      <c r="AI76" s="12"/>
      <c r="AJ76" s="12"/>
      <c r="AK76" s="12"/>
      <c r="AL76" s="12"/>
      <c r="AM76" s="12"/>
      <c r="AN76" s="12"/>
      <c r="AO76" s="12"/>
      <c r="AP76" s="12"/>
      <c r="AQ76" s="12"/>
      <c r="AR76" s="12"/>
      <c r="AS76" s="12"/>
      <c r="AT76" s="12"/>
    </row>
    <row r="77" spans="1:46" ht="13.5" customHeight="1" x14ac:dyDescent="0.2">
      <c r="L77" s="6"/>
      <c r="N77" s="22"/>
      <c r="O77" s="6"/>
      <c r="P77" s="22"/>
      <c r="Q77" s="6"/>
      <c r="R77" s="22"/>
      <c r="S77" s="6"/>
      <c r="T77" s="22"/>
      <c r="U77" s="6"/>
      <c r="V77" s="22"/>
      <c r="W77" s="6"/>
      <c r="X77" s="22"/>
      <c r="Y77" s="6"/>
      <c r="Z77" s="22"/>
      <c r="AA77" s="6"/>
      <c r="AB77" s="6"/>
      <c r="AC77" s="6"/>
      <c r="AE77" s="6"/>
      <c r="AF77" s="315"/>
      <c r="AG77" s="12"/>
      <c r="AH77" s="12"/>
      <c r="AI77" s="12"/>
      <c r="AJ77" s="12"/>
      <c r="AK77" s="12"/>
      <c r="AL77" s="12"/>
      <c r="AM77" s="12"/>
      <c r="AN77" s="12"/>
      <c r="AO77" s="12"/>
      <c r="AP77" s="12"/>
      <c r="AQ77" s="12"/>
      <c r="AR77" s="12"/>
      <c r="AS77" s="12"/>
      <c r="AT77" s="12"/>
    </row>
    <row r="78" spans="1:46" ht="13.5" customHeight="1" x14ac:dyDescent="0.2">
      <c r="E78" s="115" t="s">
        <v>57</v>
      </c>
      <c r="G78" s="92">
        <f>SUM(G74:G77)</f>
        <v>143018</v>
      </c>
      <c r="H78" s="6"/>
      <c r="I78" s="92">
        <f>SUM(I74:I77)</f>
        <v>0</v>
      </c>
      <c r="J78" s="6"/>
      <c r="K78" s="92">
        <f>SUM(K74:K77)</f>
        <v>0</v>
      </c>
      <c r="L78" s="6"/>
      <c r="M78" s="92">
        <f>SUM(M74:M77)</f>
        <v>143018</v>
      </c>
      <c r="N78" s="6"/>
      <c r="O78" s="92">
        <f>SUM(O74:O77)</f>
        <v>0</v>
      </c>
      <c r="P78" s="6"/>
      <c r="Q78" s="92">
        <f>SUM(Q74:Q77)</f>
        <v>0</v>
      </c>
      <c r="R78" s="6"/>
      <c r="S78" s="92">
        <f>SUM(S74:S77)</f>
        <v>0</v>
      </c>
      <c r="T78" s="6"/>
      <c r="U78" s="92">
        <f>SUM(U74:U77)</f>
        <v>0</v>
      </c>
      <c r="V78" s="6"/>
      <c r="W78" s="92">
        <f>SUM(W74:W77)</f>
        <v>0</v>
      </c>
      <c r="X78" s="6"/>
      <c r="Y78" s="92">
        <f>SUM(Y74:Y77)</f>
        <v>0</v>
      </c>
      <c r="Z78" s="6"/>
      <c r="AA78" s="92">
        <f>SUM(AA74:AA77)</f>
        <v>0</v>
      </c>
      <c r="AB78" s="6"/>
      <c r="AC78" s="92">
        <f>SUM(AC74:AC77)</f>
        <v>17256</v>
      </c>
      <c r="AE78" s="92">
        <f>SUM(AE74:AE77)</f>
        <v>125762</v>
      </c>
      <c r="AF78" s="315"/>
      <c r="AG78" s="12"/>
      <c r="AH78" s="12">
        <f>AE78</f>
        <v>125762</v>
      </c>
      <c r="AI78" s="12"/>
      <c r="AJ78" s="12"/>
      <c r="AK78" s="12"/>
      <c r="AL78" s="12"/>
      <c r="AM78" s="12"/>
      <c r="AN78" s="12"/>
      <c r="AO78" s="12"/>
      <c r="AP78" s="12"/>
      <c r="AQ78" s="12"/>
      <c r="AR78" s="12"/>
      <c r="AS78" s="12"/>
      <c r="AT78" s="12"/>
    </row>
    <row r="79" spans="1:46" ht="13.5" customHeight="1" x14ac:dyDescent="0.2">
      <c r="G79" s="6"/>
      <c r="H79" s="6"/>
      <c r="I79" s="6"/>
      <c r="J79" s="6"/>
      <c r="K79" s="6"/>
      <c r="L79" s="6"/>
      <c r="M79" s="6"/>
      <c r="N79" s="22"/>
      <c r="O79" s="6"/>
      <c r="P79" s="22"/>
      <c r="Q79" s="6"/>
      <c r="R79" s="22"/>
      <c r="S79" s="6"/>
      <c r="T79" s="22"/>
      <c r="U79" s="6"/>
      <c r="V79" s="22"/>
      <c r="W79" s="6"/>
      <c r="X79" s="22"/>
      <c r="Y79" s="6"/>
      <c r="Z79" s="22"/>
      <c r="AA79" s="6"/>
      <c r="AB79" s="6"/>
      <c r="AC79" s="6"/>
      <c r="AE79" s="6"/>
      <c r="AF79" s="315"/>
      <c r="AG79" s="12"/>
      <c r="AH79" s="12"/>
      <c r="AI79" s="12"/>
      <c r="AJ79" s="12"/>
      <c r="AK79" s="12"/>
      <c r="AL79" s="12"/>
      <c r="AM79" s="12"/>
      <c r="AN79" s="12"/>
      <c r="AO79" s="12"/>
      <c r="AP79" s="12"/>
      <c r="AQ79" s="12"/>
      <c r="AR79" s="12"/>
      <c r="AS79" s="12"/>
      <c r="AT79" s="12"/>
    </row>
    <row r="80" spans="1:46" ht="13.5" customHeight="1" x14ac:dyDescent="0.2">
      <c r="B80" s="12" t="s">
        <v>309</v>
      </c>
      <c r="L80" s="6"/>
      <c r="N80" s="6"/>
      <c r="P80" s="6"/>
      <c r="R80" s="6"/>
      <c r="T80" s="6"/>
      <c r="V80" s="6"/>
      <c r="X80" s="6"/>
      <c r="Z80" s="6"/>
      <c r="AB80" s="6"/>
      <c r="AF80" s="315"/>
      <c r="AG80" s="12"/>
      <c r="AH80" s="12"/>
      <c r="AI80" s="12"/>
      <c r="AJ80" s="12"/>
      <c r="AK80" s="12"/>
      <c r="AL80" s="12"/>
      <c r="AM80" s="12"/>
      <c r="AN80" s="12"/>
      <c r="AO80" s="12"/>
      <c r="AP80" s="12"/>
      <c r="AQ80" s="12"/>
      <c r="AR80" s="12"/>
      <c r="AS80" s="12"/>
      <c r="AT80" s="12"/>
    </row>
    <row r="81" spans="1:34" ht="13.5" customHeight="1" x14ac:dyDescent="0.2">
      <c r="G81" s="6"/>
      <c r="H81" s="6"/>
      <c r="I81" s="6"/>
      <c r="J81" s="6"/>
      <c r="K81" s="6"/>
      <c r="L81" s="6"/>
      <c r="M81" s="6">
        <f>+G81-I81-K81</f>
        <v>0</v>
      </c>
      <c r="N81" s="6"/>
      <c r="O81" s="6"/>
      <c r="P81" s="6"/>
      <c r="Q81" s="6"/>
      <c r="R81" s="6"/>
      <c r="S81" s="6"/>
      <c r="T81" s="6"/>
      <c r="U81" s="6"/>
      <c r="V81" s="6"/>
      <c r="W81" s="6"/>
      <c r="X81" s="6"/>
      <c r="Y81" s="6"/>
      <c r="Z81" s="6"/>
      <c r="AA81" s="6"/>
      <c r="AB81" s="6"/>
      <c r="AC81" s="6"/>
      <c r="AE81" s="6">
        <f>M81-SUM(O81:AC81)</f>
        <v>0</v>
      </c>
      <c r="AF81" s="315"/>
    </row>
    <row r="82" spans="1:34" ht="13.5" customHeight="1" x14ac:dyDescent="0.2">
      <c r="G82" s="6"/>
      <c r="H82" s="6"/>
      <c r="I82" s="6"/>
      <c r="J82" s="6"/>
      <c r="K82" s="6"/>
      <c r="L82" s="6"/>
      <c r="M82" s="6">
        <f>+G82-I82-K82</f>
        <v>0</v>
      </c>
      <c r="N82" s="6"/>
      <c r="O82" s="6"/>
      <c r="P82" s="6"/>
      <c r="Q82" s="6"/>
      <c r="R82" s="6"/>
      <c r="S82" s="6"/>
      <c r="T82" s="6"/>
      <c r="U82" s="6"/>
      <c r="V82" s="6"/>
      <c r="W82" s="6"/>
      <c r="X82" s="6"/>
      <c r="Y82" s="6"/>
      <c r="Z82" s="6"/>
      <c r="AA82" s="6"/>
      <c r="AB82" s="6"/>
      <c r="AC82" s="6"/>
      <c r="AE82" s="6">
        <f>M82-SUM(O82:AC82)</f>
        <v>0</v>
      </c>
      <c r="AF82" s="315"/>
    </row>
    <row r="83" spans="1:34" ht="13.5" customHeight="1" x14ac:dyDescent="0.2">
      <c r="G83" s="6"/>
      <c r="H83" s="6"/>
      <c r="I83" s="6"/>
      <c r="J83" s="6"/>
      <c r="K83" s="6"/>
      <c r="L83" s="6"/>
      <c r="M83" s="6">
        <f>+G83-I83-K83</f>
        <v>0</v>
      </c>
      <c r="N83" s="6"/>
      <c r="O83" s="6"/>
      <c r="P83" s="6"/>
      <c r="Q83" s="6"/>
      <c r="R83" s="6"/>
      <c r="S83" s="6"/>
      <c r="T83" s="6"/>
      <c r="U83" s="6"/>
      <c r="V83" s="6"/>
      <c r="W83" s="6"/>
      <c r="X83" s="6"/>
      <c r="Y83" s="6"/>
      <c r="Z83" s="6"/>
      <c r="AA83" s="6"/>
      <c r="AB83" s="6"/>
      <c r="AC83" s="6"/>
      <c r="AE83" s="6">
        <f>M83-SUM(O83:AC83)</f>
        <v>0</v>
      </c>
      <c r="AF83" s="315"/>
    </row>
    <row r="84" spans="1:34" ht="13.5" customHeight="1" x14ac:dyDescent="0.2">
      <c r="G84" s="6"/>
      <c r="H84" s="6"/>
      <c r="I84" s="6"/>
      <c r="J84" s="6"/>
      <c r="K84" s="6"/>
      <c r="L84" s="6"/>
      <c r="M84" s="6"/>
      <c r="N84" s="6"/>
      <c r="O84" s="6"/>
      <c r="P84" s="6"/>
      <c r="Q84" s="6"/>
      <c r="R84" s="6"/>
      <c r="S84" s="6"/>
      <c r="T84" s="6"/>
      <c r="U84" s="6"/>
      <c r="V84" s="6"/>
      <c r="W84" s="6"/>
      <c r="X84" s="6"/>
      <c r="Y84" s="6"/>
      <c r="Z84" s="6"/>
      <c r="AA84" s="6"/>
      <c r="AB84" s="6"/>
      <c r="AC84" s="6"/>
      <c r="AE84" s="6"/>
      <c r="AF84" s="315"/>
    </row>
    <row r="85" spans="1:34" ht="13.5" customHeight="1" x14ac:dyDescent="0.2">
      <c r="E85" s="115" t="s">
        <v>57</v>
      </c>
      <c r="G85" s="92">
        <f>SUM(G81:G84)</f>
        <v>0</v>
      </c>
      <c r="H85" s="6"/>
      <c r="I85" s="92">
        <f>SUM(I81:I84)</f>
        <v>0</v>
      </c>
      <c r="J85" s="6"/>
      <c r="K85" s="92">
        <f>SUM(K81:K84)</f>
        <v>0</v>
      </c>
      <c r="L85" s="6"/>
      <c r="M85" s="92">
        <f>SUM(M81:M84)</f>
        <v>0</v>
      </c>
      <c r="N85" s="6"/>
      <c r="O85" s="92">
        <f>SUM(O81:O84)</f>
        <v>0</v>
      </c>
      <c r="P85" s="6"/>
      <c r="Q85" s="92">
        <f>SUM(Q81:Q84)</f>
        <v>0</v>
      </c>
      <c r="R85" s="6"/>
      <c r="S85" s="92">
        <f>SUM(S81:S84)</f>
        <v>0</v>
      </c>
      <c r="T85" s="6"/>
      <c r="U85" s="92">
        <f>SUM(U81:U84)</f>
        <v>0</v>
      </c>
      <c r="V85" s="6"/>
      <c r="W85" s="92">
        <f>SUM(W81:W84)</f>
        <v>0</v>
      </c>
      <c r="X85" s="6"/>
      <c r="Y85" s="92">
        <f>SUM(Y81:Y84)</f>
        <v>0</v>
      </c>
      <c r="Z85" s="6"/>
      <c r="AA85" s="92">
        <f>SUM(AA81:AA84)</f>
        <v>0</v>
      </c>
      <c r="AB85" s="6"/>
      <c r="AC85" s="92">
        <f>SUM(AC81:AC84)</f>
        <v>0</v>
      </c>
      <c r="AE85" s="92">
        <f>SUM(AE81:AE84)</f>
        <v>0</v>
      </c>
      <c r="AF85" s="315"/>
      <c r="AH85" s="6">
        <f>AE85</f>
        <v>0</v>
      </c>
    </row>
    <row r="86" spans="1:34" ht="13.5" customHeight="1" x14ac:dyDescent="0.2">
      <c r="L86" s="6"/>
      <c r="N86" s="6"/>
      <c r="P86" s="6"/>
      <c r="R86" s="6"/>
      <c r="T86" s="6"/>
      <c r="V86" s="6"/>
      <c r="X86" s="6"/>
      <c r="Z86" s="6"/>
      <c r="AB86" s="6"/>
      <c r="AF86" s="315"/>
    </row>
    <row r="87" spans="1:34" ht="13.5" customHeight="1" x14ac:dyDescent="0.2">
      <c r="B87" s="12" t="s">
        <v>63</v>
      </c>
      <c r="L87" s="6"/>
      <c r="N87" s="6"/>
      <c r="P87" s="6"/>
      <c r="R87" s="6"/>
      <c r="T87" s="6"/>
      <c r="V87" s="6"/>
      <c r="X87" s="6"/>
      <c r="Z87" s="6"/>
      <c r="AA87" s="22"/>
      <c r="AB87" s="6"/>
      <c r="AC87" s="22"/>
      <c r="AF87" s="315"/>
    </row>
    <row r="88" spans="1:34" ht="13.5" customHeight="1" x14ac:dyDescent="0.2">
      <c r="A88" s="12">
        <v>800</v>
      </c>
      <c r="D88" s="12" t="s">
        <v>220</v>
      </c>
      <c r="G88" s="12">
        <v>1355719</v>
      </c>
      <c r="L88" s="6"/>
      <c r="M88" s="6">
        <f>+G88-I88-K88</f>
        <v>1355719</v>
      </c>
      <c r="N88" s="6"/>
      <c r="P88" s="6"/>
      <c r="Q88" s="12">
        <v>130705</v>
      </c>
      <c r="R88" s="6"/>
      <c r="T88" s="6"/>
      <c r="U88" s="12">
        <v>215457</v>
      </c>
      <c r="V88" s="6"/>
      <c r="X88" s="6"/>
      <c r="Z88" s="6"/>
      <c r="AA88" s="22"/>
      <c r="AB88" s="6"/>
      <c r="AC88" s="22">
        <v>78521</v>
      </c>
      <c r="AE88" s="6">
        <f>M88-SUM(O88:AC88)</f>
        <v>931036</v>
      </c>
      <c r="AF88" s="315"/>
    </row>
    <row r="89" spans="1:34" ht="13.5" customHeight="1" x14ac:dyDescent="0.2">
      <c r="A89" s="12">
        <v>825</v>
      </c>
      <c r="D89" s="12" t="s">
        <v>221</v>
      </c>
      <c r="G89" s="12">
        <v>111120</v>
      </c>
      <c r="L89" s="6"/>
      <c r="M89" s="6">
        <f>+G89-I89-K89</f>
        <v>111120</v>
      </c>
      <c r="N89" s="6"/>
      <c r="P89" s="6"/>
      <c r="R89" s="6"/>
      <c r="T89" s="6"/>
      <c r="U89" s="12">
        <v>15700</v>
      </c>
      <c r="V89" s="6"/>
      <c r="X89" s="6"/>
      <c r="Z89" s="6"/>
      <c r="AA89" s="22"/>
      <c r="AB89" s="6"/>
      <c r="AC89" s="22"/>
      <c r="AE89" s="6">
        <f>M89-SUM(O89:AC89)</f>
        <v>95420</v>
      </c>
      <c r="AF89" s="315"/>
    </row>
    <row r="90" spans="1:34" ht="13.5" customHeight="1" x14ac:dyDescent="0.2">
      <c r="L90" s="6"/>
      <c r="M90" s="6">
        <f>+G90-I90-K90</f>
        <v>0</v>
      </c>
      <c r="N90" s="6"/>
      <c r="P90" s="6"/>
      <c r="R90" s="6"/>
      <c r="T90" s="6"/>
      <c r="V90" s="6"/>
      <c r="X90" s="6"/>
      <c r="Z90" s="6"/>
      <c r="AA90" s="22"/>
      <c r="AB90" s="6"/>
      <c r="AC90" s="22"/>
      <c r="AE90" s="6">
        <f>M90-SUM(O90:AC90)</f>
        <v>0</v>
      </c>
      <c r="AF90" s="315"/>
    </row>
    <row r="91" spans="1:34" ht="13.5" customHeight="1" x14ac:dyDescent="0.2">
      <c r="L91" s="6"/>
      <c r="M91" s="6">
        <f>+G91-I91-K91</f>
        <v>0</v>
      </c>
      <c r="N91" s="6"/>
      <c r="P91" s="6"/>
      <c r="R91" s="6"/>
      <c r="T91" s="6"/>
      <c r="V91" s="6"/>
      <c r="X91" s="6"/>
      <c r="Z91" s="6"/>
      <c r="AA91" s="22"/>
      <c r="AB91" s="6"/>
      <c r="AC91" s="22"/>
      <c r="AE91" s="6">
        <f>M91-SUM(O91:AC91)</f>
        <v>0</v>
      </c>
      <c r="AF91" s="315"/>
    </row>
    <row r="92" spans="1:34" ht="13.5" customHeight="1" x14ac:dyDescent="0.2">
      <c r="B92" s="5"/>
      <c r="C92" s="5"/>
      <c r="D92" s="5"/>
      <c r="E92" s="3"/>
      <c r="F92" s="5"/>
      <c r="G92" s="5"/>
      <c r="H92" s="5"/>
      <c r="I92" s="5"/>
      <c r="J92" s="5"/>
      <c r="K92" s="5"/>
      <c r="L92" s="5"/>
      <c r="M92" s="5"/>
      <c r="N92" s="5"/>
      <c r="O92" s="14"/>
      <c r="P92" s="5"/>
      <c r="Q92" s="14"/>
      <c r="R92" s="5"/>
      <c r="S92" s="14"/>
      <c r="T92" s="5"/>
      <c r="U92" s="14"/>
      <c r="V92" s="5"/>
      <c r="W92" s="14"/>
      <c r="X92" s="5"/>
      <c r="Y92" s="14"/>
      <c r="Z92" s="5"/>
      <c r="AA92" s="22"/>
      <c r="AB92" s="5"/>
      <c r="AC92" s="22"/>
      <c r="AE92" s="5"/>
      <c r="AF92" s="315"/>
    </row>
    <row r="93" spans="1:34" ht="13.5" customHeight="1" x14ac:dyDescent="0.2">
      <c r="E93" s="115" t="s">
        <v>57</v>
      </c>
      <c r="G93" s="92">
        <f>SUM(G88:G92)</f>
        <v>1466839</v>
      </c>
      <c r="H93" s="6"/>
      <c r="I93" s="92">
        <f>SUM(I88:I92)</f>
        <v>0</v>
      </c>
      <c r="J93" s="6"/>
      <c r="K93" s="92">
        <f>SUM(K88:K92)</f>
        <v>0</v>
      </c>
      <c r="L93" s="6"/>
      <c r="M93" s="92">
        <f>SUM(M88:M92)</f>
        <v>1466839</v>
      </c>
      <c r="N93" s="6"/>
      <c r="O93" s="92">
        <f>SUM(O88:O92)</f>
        <v>0</v>
      </c>
      <c r="P93" s="6"/>
      <c r="Q93" s="92">
        <f>SUM(Q88:Q92)</f>
        <v>130705</v>
      </c>
      <c r="R93" s="6"/>
      <c r="S93" s="92">
        <f>SUM(S88:S92)</f>
        <v>0</v>
      </c>
      <c r="T93" s="6"/>
      <c r="U93" s="92">
        <f>SUM(U88:U92)</f>
        <v>231157</v>
      </c>
      <c r="V93" s="6"/>
      <c r="W93" s="92">
        <f>SUM(W88:W92)</f>
        <v>0</v>
      </c>
      <c r="X93" s="6"/>
      <c r="Y93" s="92">
        <f>SUM(Y88:Y92)</f>
        <v>0</v>
      </c>
      <c r="Z93" s="6"/>
      <c r="AA93" s="92">
        <f>SUM(AA88:AA92)</f>
        <v>0</v>
      </c>
      <c r="AB93" s="6"/>
      <c r="AC93" s="92">
        <f>SUM(AC88:AC92)</f>
        <v>78521</v>
      </c>
      <c r="AE93" s="92">
        <f>SUM(AE88:AE92)</f>
        <v>1026456</v>
      </c>
      <c r="AF93" s="315"/>
      <c r="AH93" s="6">
        <f>AE93</f>
        <v>1026456</v>
      </c>
    </row>
    <row r="94" spans="1:34" ht="13.5" customHeight="1" x14ac:dyDescent="0.2">
      <c r="L94" s="6"/>
      <c r="N94" s="6"/>
      <c r="P94" s="6"/>
      <c r="R94" s="6"/>
      <c r="T94" s="6"/>
      <c r="V94" s="6"/>
      <c r="X94" s="6"/>
      <c r="Z94" s="6"/>
      <c r="AB94" s="6"/>
      <c r="AF94" s="315"/>
    </row>
    <row r="95" spans="1:34" ht="13.5" customHeight="1" x14ac:dyDescent="0.2">
      <c r="B95" s="12" t="s">
        <v>64</v>
      </c>
      <c r="L95" s="6"/>
      <c r="N95" s="6"/>
      <c r="P95" s="6"/>
      <c r="R95" s="6"/>
      <c r="T95" s="6"/>
      <c r="V95" s="6"/>
      <c r="X95" s="6"/>
      <c r="Z95" s="6"/>
      <c r="AB95" s="6"/>
      <c r="AF95" s="315"/>
    </row>
    <row r="96" spans="1:34" ht="13.5" customHeight="1" x14ac:dyDescent="0.2">
      <c r="B96" s="12" t="s">
        <v>185</v>
      </c>
      <c r="L96" s="6"/>
      <c r="N96" s="6"/>
      <c r="P96" s="6"/>
      <c r="R96" s="6"/>
      <c r="T96" s="6"/>
      <c r="V96" s="6"/>
      <c r="X96" s="6"/>
      <c r="Z96" s="6"/>
      <c r="AB96" s="6"/>
      <c r="AF96" s="315"/>
    </row>
    <row r="97" spans="1:34" ht="13.5" customHeight="1" x14ac:dyDescent="0.2">
      <c r="A97" s="390">
        <v>900</v>
      </c>
      <c r="D97" s="12" t="s">
        <v>65</v>
      </c>
      <c r="G97" s="389">
        <v>1264622</v>
      </c>
      <c r="L97" s="6"/>
      <c r="M97" s="6">
        <f>+G97-I97-K97</f>
        <v>1264622</v>
      </c>
      <c r="N97" s="6"/>
      <c r="O97" s="389">
        <v>267387</v>
      </c>
      <c r="P97" s="389"/>
      <c r="Q97" s="389"/>
      <c r="R97" s="389"/>
      <c r="S97" s="389"/>
      <c r="T97" s="389"/>
      <c r="U97" s="389"/>
      <c r="V97" s="389"/>
      <c r="W97" s="389"/>
      <c r="X97" s="389"/>
      <c r="Y97" s="389"/>
      <c r="Z97" s="389"/>
      <c r="AA97" s="389"/>
      <c r="AB97" s="389"/>
      <c r="AC97" s="389">
        <v>76578</v>
      </c>
      <c r="AE97" s="6">
        <f>M97-SUM(O97:AC97)</f>
        <v>920657</v>
      </c>
      <c r="AF97" s="315"/>
    </row>
    <row r="98" spans="1:34" ht="13.5" customHeight="1" x14ac:dyDescent="0.2">
      <c r="A98" s="390">
        <v>905</v>
      </c>
      <c r="D98" s="12" t="s">
        <v>66</v>
      </c>
      <c r="G98" s="389">
        <v>135552</v>
      </c>
      <c r="L98" s="6"/>
      <c r="M98" s="6">
        <f>+G98-I98-K98</f>
        <v>135552</v>
      </c>
      <c r="N98" s="6"/>
      <c r="P98" s="6"/>
      <c r="R98" s="6"/>
      <c r="T98" s="6"/>
      <c r="V98" s="6"/>
      <c r="X98" s="6"/>
      <c r="Z98" s="6"/>
      <c r="AB98" s="6"/>
      <c r="AE98" s="6">
        <f>M98-SUM(O98:AC98)</f>
        <v>135552</v>
      </c>
      <c r="AF98" s="315"/>
    </row>
    <row r="99" spans="1:34" ht="13.5" customHeight="1" x14ac:dyDescent="0.2">
      <c r="A99" s="390">
        <v>916</v>
      </c>
      <c r="D99" s="12" t="s">
        <v>67</v>
      </c>
      <c r="G99" s="389">
        <v>114608</v>
      </c>
      <c r="L99" s="6"/>
      <c r="M99" s="6">
        <f>+G99-I99-K99</f>
        <v>114608</v>
      </c>
      <c r="N99" s="6"/>
      <c r="P99" s="6"/>
      <c r="R99" s="6"/>
      <c r="T99" s="6"/>
      <c r="V99" s="6"/>
      <c r="X99" s="6"/>
      <c r="Z99" s="6"/>
      <c r="AB99" s="6"/>
      <c r="AE99" s="6">
        <f>M99-SUM(O99:AC99)</f>
        <v>114608</v>
      </c>
      <c r="AF99" s="315"/>
    </row>
    <row r="100" spans="1:34" ht="13.5" customHeight="1" x14ac:dyDescent="0.2">
      <c r="L100" s="6"/>
      <c r="M100" s="6">
        <f>+G100-I100-K100</f>
        <v>0</v>
      </c>
      <c r="N100" s="6"/>
      <c r="P100" s="6"/>
      <c r="R100" s="6"/>
      <c r="T100" s="6"/>
      <c r="V100" s="6"/>
      <c r="X100" s="6"/>
      <c r="Z100" s="6"/>
      <c r="AB100" s="6"/>
      <c r="AE100" s="6">
        <f>M100-SUM(O100:AC100)</f>
        <v>0</v>
      </c>
      <c r="AF100" s="315"/>
    </row>
    <row r="101" spans="1:34" ht="13.5" customHeight="1" x14ac:dyDescent="0.2">
      <c r="L101" s="6"/>
      <c r="N101" s="6"/>
      <c r="P101" s="6"/>
      <c r="R101" s="6"/>
      <c r="T101" s="6"/>
      <c r="V101" s="6"/>
      <c r="X101" s="6"/>
      <c r="Z101" s="6"/>
      <c r="AB101" s="6"/>
      <c r="AF101" s="315"/>
    </row>
    <row r="102" spans="1:34" ht="13.5" customHeight="1" x14ac:dyDescent="0.2">
      <c r="E102" s="115" t="s">
        <v>57</v>
      </c>
      <c r="G102" s="92">
        <f>SUM(G97:G101)</f>
        <v>1514782</v>
      </c>
      <c r="H102" s="6"/>
      <c r="I102" s="92">
        <f>SUM(I97:I101)</f>
        <v>0</v>
      </c>
      <c r="J102" s="6"/>
      <c r="K102" s="92">
        <f>SUM(K97:K101)</f>
        <v>0</v>
      </c>
      <c r="L102" s="6"/>
      <c r="M102" s="92">
        <f>SUM(M97:M101)</f>
        <v>1514782</v>
      </c>
      <c r="N102" s="6"/>
      <c r="O102" s="92">
        <f>SUM(O97:O101)</f>
        <v>267387</v>
      </c>
      <c r="P102" s="6"/>
      <c r="Q102" s="92">
        <f>SUM(Q97:Q101)</f>
        <v>0</v>
      </c>
      <c r="R102" s="6"/>
      <c r="S102" s="92">
        <f>SUM(S97:S101)</f>
        <v>0</v>
      </c>
      <c r="T102" s="6"/>
      <c r="U102" s="92">
        <f>SUM(U97:U101)</f>
        <v>0</v>
      </c>
      <c r="V102" s="6"/>
      <c r="W102" s="92">
        <f>SUM(W97:W101)</f>
        <v>0</v>
      </c>
      <c r="X102" s="6"/>
      <c r="Y102" s="92">
        <f>SUM(Y97:Y101)</f>
        <v>0</v>
      </c>
      <c r="Z102" s="6"/>
      <c r="AA102" s="92">
        <f>SUM(AA97:AA101)</f>
        <v>0</v>
      </c>
      <c r="AB102" s="6"/>
      <c r="AC102" s="92">
        <f>SUM(AC97:AC101)</f>
        <v>76578</v>
      </c>
      <c r="AE102" s="92">
        <f>SUM(AE97:AE101)</f>
        <v>1170817</v>
      </c>
      <c r="AF102" s="315"/>
      <c r="AH102" s="6">
        <f>AE102</f>
        <v>1170817</v>
      </c>
    </row>
    <row r="103" spans="1:34" ht="13.5" customHeight="1" x14ac:dyDescent="0.2">
      <c r="G103" s="6"/>
      <c r="H103" s="6"/>
      <c r="I103" s="6"/>
      <c r="J103" s="6"/>
      <c r="K103" s="6"/>
      <c r="L103" s="6"/>
      <c r="M103" s="6"/>
      <c r="N103" s="6"/>
      <c r="O103" s="6"/>
      <c r="P103" s="6"/>
      <c r="Q103" s="6"/>
      <c r="R103" s="6"/>
      <c r="S103" s="6"/>
      <c r="T103" s="6"/>
      <c r="U103" s="6"/>
      <c r="V103" s="6"/>
      <c r="W103" s="6"/>
      <c r="X103" s="6"/>
      <c r="Y103" s="6"/>
      <c r="Z103" s="6"/>
      <c r="AA103" s="6"/>
      <c r="AB103" s="6"/>
      <c r="AC103" s="6"/>
      <c r="AE103" s="6"/>
      <c r="AF103" s="315"/>
    </row>
    <row r="104" spans="1:34" ht="13.5" customHeight="1" x14ac:dyDescent="0.2">
      <c r="B104" s="12" t="s">
        <v>70</v>
      </c>
      <c r="L104" s="6"/>
      <c r="N104" s="6"/>
      <c r="P104" s="6"/>
      <c r="R104" s="6"/>
      <c r="T104" s="6"/>
      <c r="V104" s="6"/>
      <c r="X104" s="6"/>
      <c r="Z104" s="6"/>
      <c r="AA104" s="22"/>
      <c r="AB104" s="6"/>
      <c r="AC104" s="22"/>
      <c r="AF104" s="315"/>
    </row>
    <row r="105" spans="1:34" ht="13.5" customHeight="1" x14ac:dyDescent="0.2">
      <c r="A105" s="12">
        <v>710</v>
      </c>
      <c r="D105" s="12" t="s">
        <v>141</v>
      </c>
      <c r="G105" s="12">
        <v>167537</v>
      </c>
      <c r="L105" s="6"/>
      <c r="M105" s="6">
        <f>+G105-I105-K105</f>
        <v>167537</v>
      </c>
      <c r="N105" s="6"/>
      <c r="P105" s="6"/>
      <c r="R105" s="6"/>
      <c r="T105" s="6"/>
      <c r="V105" s="6"/>
      <c r="X105" s="6"/>
      <c r="Z105" s="6"/>
      <c r="AA105" s="22"/>
      <c r="AB105" s="6"/>
      <c r="AC105" s="22">
        <v>2945</v>
      </c>
      <c r="AE105" s="6">
        <f>M105-SUM(O105:AC105)</f>
        <v>164592</v>
      </c>
      <c r="AF105" s="315"/>
    </row>
    <row r="106" spans="1:34" ht="13.5" customHeight="1" x14ac:dyDescent="0.2">
      <c r="L106" s="6"/>
      <c r="M106" s="6">
        <f>+G106-I106-K106</f>
        <v>0</v>
      </c>
      <c r="N106" s="6"/>
      <c r="P106" s="6"/>
      <c r="R106" s="6"/>
      <c r="T106" s="6"/>
      <c r="V106" s="6"/>
      <c r="X106" s="6"/>
      <c r="Z106" s="6"/>
      <c r="AA106" s="22"/>
      <c r="AB106" s="6"/>
      <c r="AC106" s="22"/>
      <c r="AE106" s="6">
        <f>M106-SUM(O106:AC106)</f>
        <v>0</v>
      </c>
      <c r="AF106" s="315"/>
    </row>
    <row r="107" spans="1:34" ht="13.5" customHeight="1" x14ac:dyDescent="0.2">
      <c r="L107" s="6"/>
      <c r="M107" s="6">
        <f>+G107-I107-K107</f>
        <v>0</v>
      </c>
      <c r="N107" s="6"/>
      <c r="P107" s="6"/>
      <c r="R107" s="6"/>
      <c r="T107" s="6"/>
      <c r="V107" s="6"/>
      <c r="X107" s="6"/>
      <c r="Z107" s="6"/>
      <c r="AA107" s="22"/>
      <c r="AB107" s="6"/>
      <c r="AC107" s="22"/>
      <c r="AE107" s="6">
        <f>M107-SUM(O107:AC107)</f>
        <v>0</v>
      </c>
      <c r="AF107" s="315"/>
    </row>
    <row r="108" spans="1:34" ht="13.5" customHeight="1" x14ac:dyDescent="0.2">
      <c r="L108" s="6"/>
      <c r="N108" s="6"/>
      <c r="P108" s="6"/>
      <c r="R108" s="6"/>
      <c r="T108" s="6"/>
      <c r="V108" s="6"/>
      <c r="X108" s="6"/>
      <c r="Z108" s="6"/>
      <c r="AB108" s="6"/>
      <c r="AF108" s="315"/>
    </row>
    <row r="109" spans="1:34" ht="13.5" customHeight="1" x14ac:dyDescent="0.2">
      <c r="E109" s="115" t="s">
        <v>57</v>
      </c>
      <c r="G109" s="92">
        <f>SUM(G105:G108)</f>
        <v>167537</v>
      </c>
      <c r="H109" s="6"/>
      <c r="I109" s="92">
        <f>SUM(I105:I108)</f>
        <v>0</v>
      </c>
      <c r="J109" s="6"/>
      <c r="K109" s="92">
        <f>SUM(K105:K108)</f>
        <v>0</v>
      </c>
      <c r="L109" s="6"/>
      <c r="M109" s="92">
        <f>SUM(M105:M108)</f>
        <v>167537</v>
      </c>
      <c r="N109" s="6"/>
      <c r="O109" s="92">
        <f>SUM(O105:O108)</f>
        <v>0</v>
      </c>
      <c r="P109" s="6"/>
      <c r="Q109" s="92">
        <f>SUM(Q105:Q108)</f>
        <v>0</v>
      </c>
      <c r="R109" s="6"/>
      <c r="S109" s="92">
        <f>SUM(S105:S108)</f>
        <v>0</v>
      </c>
      <c r="T109" s="6"/>
      <c r="U109" s="92">
        <f>SUM(U105:U108)</f>
        <v>0</v>
      </c>
      <c r="V109" s="6"/>
      <c r="W109" s="92">
        <f>SUM(W105:W108)</f>
        <v>0</v>
      </c>
      <c r="X109" s="6"/>
      <c r="Y109" s="92">
        <f>SUM(Y105:Y108)</f>
        <v>0</v>
      </c>
      <c r="Z109" s="6"/>
      <c r="AA109" s="92">
        <f>SUM(AA105:AA108)</f>
        <v>0</v>
      </c>
      <c r="AB109" s="6"/>
      <c r="AC109" s="92">
        <f>SUM(AC105:AC108)</f>
        <v>2945</v>
      </c>
      <c r="AE109" s="92">
        <f>SUM(AE105:AE108)</f>
        <v>164592</v>
      </c>
      <c r="AF109" s="315"/>
      <c r="AH109" s="6">
        <f>AE109</f>
        <v>164592</v>
      </c>
    </row>
    <row r="110" spans="1:34" ht="13.5" customHeight="1" x14ac:dyDescent="0.2">
      <c r="L110" s="6"/>
      <c r="N110" s="6"/>
      <c r="P110" s="6"/>
      <c r="R110" s="6"/>
      <c r="T110" s="6"/>
      <c r="V110" s="6"/>
      <c r="X110" s="6"/>
      <c r="Z110" s="6"/>
      <c r="AB110" s="6"/>
      <c r="AF110" s="315"/>
    </row>
    <row r="111" spans="1:34" ht="13.5" customHeight="1" x14ac:dyDescent="0.2">
      <c r="B111" s="12" t="s">
        <v>68</v>
      </c>
      <c r="G111" s="6"/>
      <c r="H111" s="6"/>
      <c r="I111" s="6"/>
      <c r="J111" s="6"/>
      <c r="K111" s="6"/>
      <c r="L111" s="6"/>
      <c r="M111" s="6"/>
      <c r="N111" s="6"/>
      <c r="P111" s="6"/>
      <c r="R111" s="6"/>
      <c r="T111" s="6"/>
      <c r="V111" s="6"/>
      <c r="X111" s="6"/>
      <c r="Z111" s="6"/>
      <c r="AA111" s="22"/>
      <c r="AB111" s="6"/>
      <c r="AC111" s="22"/>
      <c r="AF111" s="315"/>
    </row>
    <row r="112" spans="1:34" ht="13.5" customHeight="1" x14ac:dyDescent="0.2">
      <c r="A112" s="390">
        <v>400</v>
      </c>
      <c r="D112" s="12" t="s">
        <v>222</v>
      </c>
      <c r="G112" s="389">
        <v>112814</v>
      </c>
      <c r="L112" s="6"/>
      <c r="M112" s="6">
        <f>+G112-I112-K112</f>
        <v>112814</v>
      </c>
      <c r="N112" s="6"/>
      <c r="O112" s="6"/>
      <c r="P112" s="6"/>
      <c r="Q112" s="6"/>
      <c r="R112" s="6"/>
      <c r="S112" s="6"/>
      <c r="T112" s="6"/>
      <c r="U112" s="389"/>
      <c r="V112" s="389"/>
      <c r="W112" s="389"/>
      <c r="X112" s="389"/>
      <c r="Y112" s="389"/>
      <c r="Z112" s="389"/>
      <c r="AA112" s="389"/>
      <c r="AB112" s="389"/>
      <c r="AC112" s="389">
        <v>14260</v>
      </c>
      <c r="AE112" s="6">
        <f>M112-SUM(O112:AC112)</f>
        <v>98554</v>
      </c>
      <c r="AF112" s="315"/>
    </row>
    <row r="113" spans="1:46" ht="13.5" customHeight="1" x14ac:dyDescent="0.2">
      <c r="A113" s="390">
        <v>401</v>
      </c>
      <c r="D113" s="12" t="s">
        <v>223</v>
      </c>
      <c r="G113" s="389">
        <v>161966</v>
      </c>
      <c r="L113" s="6"/>
      <c r="M113" s="6">
        <f>+G113-I113-K113</f>
        <v>161966</v>
      </c>
      <c r="N113" s="6"/>
      <c r="O113" s="6"/>
      <c r="P113" s="6"/>
      <c r="Q113" s="6"/>
      <c r="R113" s="6"/>
      <c r="S113" s="6"/>
      <c r="T113" s="6"/>
      <c r="U113" s="389">
        <v>25000</v>
      </c>
      <c r="V113" s="389"/>
      <c r="W113" s="389"/>
      <c r="X113" s="389"/>
      <c r="Y113" s="389"/>
      <c r="Z113" s="389"/>
      <c r="AA113" s="389"/>
      <c r="AB113" s="389"/>
      <c r="AC113" s="389"/>
      <c r="AE113" s="6">
        <f>M113-SUM(O113:AC113)</f>
        <v>136966</v>
      </c>
      <c r="AF113" s="315"/>
    </row>
    <row r="114" spans="1:46" ht="13.5" customHeight="1" x14ac:dyDescent="0.2">
      <c r="A114" s="390">
        <v>404</v>
      </c>
      <c r="D114" s="12" t="s">
        <v>224</v>
      </c>
      <c r="G114" s="389">
        <v>176174</v>
      </c>
      <c r="L114" s="6"/>
      <c r="M114" s="6">
        <f>+G114-I114-K114</f>
        <v>176174</v>
      </c>
      <c r="N114" s="6"/>
      <c r="O114" s="6"/>
      <c r="P114" s="6"/>
      <c r="Q114" s="6"/>
      <c r="R114" s="6"/>
      <c r="S114" s="6"/>
      <c r="T114" s="6"/>
      <c r="U114" s="389"/>
      <c r="V114" s="389"/>
      <c r="W114" s="389"/>
      <c r="X114" s="389"/>
      <c r="Y114" s="389"/>
      <c r="Z114" s="389"/>
      <c r="AA114" s="389"/>
      <c r="AB114" s="389"/>
      <c r="AC114" s="389">
        <v>25155</v>
      </c>
      <c r="AE114" s="6">
        <f>M114-SUM(O114:AC114)</f>
        <v>151019</v>
      </c>
      <c r="AF114" s="315"/>
    </row>
    <row r="115" spans="1:46" ht="13.5" customHeight="1" x14ac:dyDescent="0.2">
      <c r="L115" s="6"/>
      <c r="M115" s="6">
        <f>+G115-I115-K115</f>
        <v>0</v>
      </c>
      <c r="N115" s="6"/>
      <c r="O115" s="6"/>
      <c r="P115" s="6"/>
      <c r="Q115" s="6"/>
      <c r="R115" s="6"/>
      <c r="S115" s="6"/>
      <c r="T115" s="6"/>
      <c r="U115" s="6"/>
      <c r="V115" s="6"/>
      <c r="W115" s="6"/>
      <c r="X115" s="6"/>
      <c r="Y115" s="6"/>
      <c r="Z115" s="6"/>
      <c r="AA115" s="6"/>
      <c r="AB115" s="6"/>
      <c r="AC115" s="6"/>
      <c r="AE115" s="6">
        <f>M115-SUM(O115:AC115)</f>
        <v>0</v>
      </c>
      <c r="AF115" s="315"/>
    </row>
    <row r="116" spans="1:46" ht="13.5" customHeight="1" x14ac:dyDescent="0.2">
      <c r="L116" s="6"/>
      <c r="N116" s="6"/>
      <c r="O116" s="6"/>
      <c r="P116" s="6"/>
      <c r="Q116" s="6"/>
      <c r="R116" s="6"/>
      <c r="S116" s="6"/>
      <c r="T116" s="6"/>
      <c r="U116" s="6"/>
      <c r="V116" s="6"/>
      <c r="W116" s="6"/>
      <c r="X116" s="6"/>
      <c r="Y116" s="6"/>
      <c r="Z116" s="6"/>
      <c r="AA116" s="6"/>
      <c r="AB116" s="6"/>
      <c r="AC116" s="6"/>
      <c r="AF116" s="315"/>
    </row>
    <row r="117" spans="1:46" ht="13.5" customHeight="1" x14ac:dyDescent="0.2">
      <c r="E117" s="115" t="s">
        <v>57</v>
      </c>
      <c r="G117" s="92">
        <f>SUM(G112:G116)</f>
        <v>450954</v>
      </c>
      <c r="H117" s="6"/>
      <c r="I117" s="92">
        <f>SUM(I112:I116)</f>
        <v>0</v>
      </c>
      <c r="J117" s="6"/>
      <c r="K117" s="92">
        <f>SUM(K112:K116)</f>
        <v>0</v>
      </c>
      <c r="L117" s="6"/>
      <c r="M117" s="92">
        <f>SUM(M112:M116)</f>
        <v>450954</v>
      </c>
      <c r="N117" s="6"/>
      <c r="O117" s="92">
        <f t="shared" ref="O117:AA117" si="7">SUM(O112:O116)</f>
        <v>0</v>
      </c>
      <c r="P117" s="6"/>
      <c r="Q117" s="92">
        <f t="shared" si="7"/>
        <v>0</v>
      </c>
      <c r="R117" s="6"/>
      <c r="S117" s="92">
        <f t="shared" si="7"/>
        <v>0</v>
      </c>
      <c r="T117" s="6"/>
      <c r="U117" s="92">
        <f t="shared" si="7"/>
        <v>25000</v>
      </c>
      <c r="V117" s="6"/>
      <c r="W117" s="92">
        <f t="shared" si="7"/>
        <v>0</v>
      </c>
      <c r="X117" s="6"/>
      <c r="Y117" s="92">
        <f t="shared" si="7"/>
        <v>0</v>
      </c>
      <c r="Z117" s="6"/>
      <c r="AA117" s="92">
        <f t="shared" si="7"/>
        <v>0</v>
      </c>
      <c r="AB117" s="6"/>
      <c r="AC117" s="92">
        <f>SUM(AC112:AC116)</f>
        <v>39415</v>
      </c>
      <c r="AE117" s="92">
        <f>SUM(AE112:AE116)</f>
        <v>386539</v>
      </c>
      <c r="AF117" s="315"/>
      <c r="AH117" s="6">
        <f>AE117</f>
        <v>386539</v>
      </c>
    </row>
    <row r="118" spans="1:46" ht="13.5" customHeight="1" x14ac:dyDescent="0.2">
      <c r="B118" s="5"/>
      <c r="C118" s="5"/>
      <c r="D118" s="5"/>
      <c r="E118" s="3"/>
      <c r="F118" s="5"/>
      <c r="G118" s="6"/>
      <c r="H118" s="6"/>
      <c r="I118" s="6"/>
      <c r="J118" s="6"/>
      <c r="K118" s="6"/>
      <c r="L118" s="6"/>
      <c r="M118" s="6"/>
      <c r="N118" s="5"/>
      <c r="O118" s="5"/>
      <c r="P118" s="5"/>
      <c r="Q118" s="5"/>
      <c r="R118" s="5"/>
      <c r="S118" s="5"/>
      <c r="T118" s="5"/>
      <c r="U118" s="5"/>
      <c r="V118" s="5"/>
      <c r="W118" s="5"/>
      <c r="X118" s="5"/>
      <c r="Y118" s="5"/>
      <c r="Z118" s="5"/>
      <c r="AA118" s="5"/>
      <c r="AB118" s="5"/>
      <c r="AC118" s="5"/>
      <c r="AE118" s="5"/>
      <c r="AF118" s="315"/>
    </row>
    <row r="119" spans="1:46" ht="13.5" customHeight="1" x14ac:dyDescent="0.2">
      <c r="B119" s="23" t="s">
        <v>244</v>
      </c>
      <c r="C119" s="23"/>
      <c r="D119" s="23"/>
      <c r="E119" s="3"/>
      <c r="F119" s="23"/>
      <c r="G119" s="6"/>
      <c r="H119" s="6"/>
      <c r="I119" s="6"/>
      <c r="J119" s="6"/>
      <c r="K119" s="6"/>
      <c r="L119" s="6"/>
      <c r="M119" s="6"/>
      <c r="N119" s="23"/>
      <c r="O119" s="23"/>
      <c r="P119" s="23"/>
      <c r="Q119" s="23"/>
      <c r="R119" s="23"/>
      <c r="S119" s="23"/>
      <c r="T119" s="23"/>
      <c r="U119" s="23"/>
      <c r="V119" s="23"/>
      <c r="W119" s="23"/>
      <c r="X119" s="23"/>
      <c r="Y119" s="23"/>
      <c r="Z119" s="23"/>
      <c r="AA119" s="23"/>
      <c r="AB119" s="23"/>
      <c r="AC119" s="23"/>
      <c r="AD119" s="23"/>
      <c r="AE119" s="23"/>
      <c r="AF119" s="315"/>
    </row>
    <row r="120" spans="1:46" s="27" customFormat="1" ht="13.5" customHeight="1" x14ac:dyDescent="0.2">
      <c r="B120" s="12"/>
      <c r="C120" s="12"/>
      <c r="D120" s="12"/>
      <c r="E120" s="115"/>
      <c r="F120" s="12"/>
      <c r="G120" s="12"/>
      <c r="H120" s="12"/>
      <c r="I120" s="12"/>
      <c r="J120" s="12"/>
      <c r="K120" s="12"/>
      <c r="L120" s="6"/>
      <c r="M120" s="6">
        <f>+G120-I120-K120</f>
        <v>0</v>
      </c>
      <c r="N120" s="6"/>
      <c r="O120" s="6"/>
      <c r="P120" s="6"/>
      <c r="Q120" s="6"/>
      <c r="R120" s="6"/>
      <c r="S120" s="6"/>
      <c r="T120" s="6"/>
      <c r="U120" s="6"/>
      <c r="V120" s="6"/>
      <c r="W120" s="6"/>
      <c r="X120" s="6"/>
      <c r="Y120" s="6"/>
      <c r="Z120" s="6"/>
      <c r="AA120" s="6"/>
      <c r="AB120" s="6"/>
      <c r="AC120" s="6"/>
      <c r="AD120" s="6"/>
      <c r="AE120" s="6">
        <f>M120-SUM(O120:AC120)</f>
        <v>0</v>
      </c>
      <c r="AF120" s="318"/>
    </row>
    <row r="121" spans="1:46" ht="13.5" customHeight="1" x14ac:dyDescent="0.2">
      <c r="L121" s="6"/>
      <c r="M121" s="6">
        <f>+G121-I121-K121</f>
        <v>0</v>
      </c>
      <c r="N121" s="6"/>
      <c r="O121" s="6"/>
      <c r="P121" s="6"/>
      <c r="Q121" s="6"/>
      <c r="R121" s="6"/>
      <c r="S121" s="6"/>
      <c r="T121" s="6"/>
      <c r="U121" s="6"/>
      <c r="V121" s="6"/>
      <c r="W121" s="6"/>
      <c r="X121" s="6"/>
      <c r="Y121" s="6"/>
      <c r="Z121" s="6"/>
      <c r="AA121" s="6"/>
      <c r="AB121" s="6"/>
      <c r="AC121" s="6"/>
      <c r="AE121" s="6">
        <f>M121-SUM(O121:AC121)</f>
        <v>0</v>
      </c>
      <c r="AF121" s="315"/>
      <c r="AG121" s="12"/>
      <c r="AH121" s="12"/>
      <c r="AI121" s="12"/>
      <c r="AJ121" s="12"/>
      <c r="AK121" s="12"/>
      <c r="AL121" s="12"/>
      <c r="AM121" s="12"/>
      <c r="AN121" s="12"/>
      <c r="AO121" s="12"/>
      <c r="AP121" s="12"/>
      <c r="AQ121" s="12"/>
      <c r="AR121" s="12"/>
      <c r="AS121" s="12"/>
      <c r="AT121" s="12"/>
    </row>
    <row r="122" spans="1:46" ht="13.5" customHeight="1" x14ac:dyDescent="0.2">
      <c r="L122" s="6"/>
      <c r="M122" s="6">
        <f>+G122-I122-K122</f>
        <v>0</v>
      </c>
      <c r="N122" s="6"/>
      <c r="O122" s="6"/>
      <c r="P122" s="6"/>
      <c r="Q122" s="6"/>
      <c r="R122" s="6"/>
      <c r="S122" s="6"/>
      <c r="T122" s="6"/>
      <c r="U122" s="6"/>
      <c r="V122" s="6"/>
      <c r="W122" s="6"/>
      <c r="X122" s="6"/>
      <c r="Y122" s="6"/>
      <c r="Z122" s="6"/>
      <c r="AA122" s="6"/>
      <c r="AB122" s="6"/>
      <c r="AC122" s="6"/>
      <c r="AE122" s="6">
        <f>M122-SUM(O122:AC122)</f>
        <v>0</v>
      </c>
      <c r="AF122" s="315"/>
      <c r="AG122" s="12"/>
      <c r="AH122" s="12"/>
      <c r="AI122" s="12"/>
      <c r="AJ122" s="12"/>
      <c r="AK122" s="12"/>
      <c r="AL122" s="12"/>
      <c r="AM122" s="12"/>
      <c r="AN122" s="12"/>
      <c r="AO122" s="12"/>
      <c r="AP122" s="12"/>
      <c r="AQ122" s="12"/>
      <c r="AR122" s="12"/>
      <c r="AS122" s="12"/>
      <c r="AT122" s="12"/>
    </row>
    <row r="123" spans="1:46" ht="13.5" customHeight="1" x14ac:dyDescent="0.2">
      <c r="B123" s="5"/>
      <c r="C123" s="5"/>
      <c r="D123" s="5"/>
      <c r="E123" s="3"/>
      <c r="F123" s="5"/>
      <c r="L123" s="6"/>
      <c r="N123" s="6"/>
      <c r="O123" s="5"/>
      <c r="P123" s="6"/>
      <c r="Q123" s="5"/>
      <c r="R123" s="6"/>
      <c r="S123" s="5"/>
      <c r="T123" s="6"/>
      <c r="U123" s="5"/>
      <c r="V123" s="6"/>
      <c r="W123" s="5"/>
      <c r="X123" s="6"/>
      <c r="Y123" s="5"/>
      <c r="Z123" s="6"/>
      <c r="AA123" s="5"/>
      <c r="AB123" s="5"/>
      <c r="AC123" s="5"/>
      <c r="AE123" s="5"/>
      <c r="AF123" s="315"/>
      <c r="AG123" s="12"/>
      <c r="AH123" s="12"/>
      <c r="AI123" s="12"/>
      <c r="AJ123" s="12"/>
      <c r="AK123" s="12"/>
      <c r="AL123" s="12"/>
      <c r="AM123" s="12"/>
      <c r="AN123" s="12"/>
      <c r="AO123" s="12"/>
      <c r="AP123" s="12"/>
      <c r="AQ123" s="12"/>
      <c r="AR123" s="12"/>
      <c r="AS123" s="12"/>
      <c r="AT123" s="12"/>
    </row>
    <row r="124" spans="1:46" ht="13.5" customHeight="1" x14ac:dyDescent="0.2">
      <c r="E124" s="115" t="s">
        <v>57</v>
      </c>
      <c r="G124" s="92">
        <f>SUM(G120:G123)</f>
        <v>0</v>
      </c>
      <c r="H124" s="6"/>
      <c r="I124" s="92">
        <f>SUM(I120:I123)</f>
        <v>0</v>
      </c>
      <c r="J124" s="6"/>
      <c r="K124" s="92">
        <f>SUM(K120:K123)</f>
        <v>0</v>
      </c>
      <c r="L124" s="6"/>
      <c r="M124" s="92">
        <f>SUM(M120:M123)</f>
        <v>0</v>
      </c>
      <c r="N124" s="6"/>
      <c r="O124" s="92">
        <f>SUM(O120:O123)</f>
        <v>0</v>
      </c>
      <c r="P124" s="6"/>
      <c r="Q124" s="92">
        <f>SUM(Q120:Q123)</f>
        <v>0</v>
      </c>
      <c r="R124" s="6"/>
      <c r="S124" s="92">
        <f>SUM(S120:S123)</f>
        <v>0</v>
      </c>
      <c r="T124" s="6"/>
      <c r="U124" s="92">
        <f>SUM(U120:U123)</f>
        <v>0</v>
      </c>
      <c r="V124" s="6"/>
      <c r="W124" s="92">
        <f>SUM(W120:W123)</f>
        <v>0</v>
      </c>
      <c r="X124" s="6"/>
      <c r="Y124" s="92">
        <f>SUM(Y120:Y123)</f>
        <v>0</v>
      </c>
      <c r="Z124" s="6"/>
      <c r="AA124" s="92">
        <f>SUM(AA120:AA123)</f>
        <v>0</v>
      </c>
      <c r="AB124" s="6"/>
      <c r="AC124" s="92">
        <f>SUM(AC120:AC123)</f>
        <v>0</v>
      </c>
      <c r="AE124" s="92">
        <f>SUM(AE120:AE123)</f>
        <v>0</v>
      </c>
      <c r="AF124" s="315"/>
      <c r="AG124" s="12"/>
      <c r="AH124" s="12">
        <f>AE124</f>
        <v>0</v>
      </c>
      <c r="AI124" s="12"/>
      <c r="AJ124" s="12"/>
      <c r="AK124" s="12"/>
      <c r="AL124" s="12"/>
      <c r="AM124" s="12"/>
      <c r="AN124" s="12"/>
      <c r="AO124" s="12"/>
      <c r="AP124" s="12"/>
      <c r="AQ124" s="12"/>
      <c r="AR124" s="12"/>
      <c r="AS124" s="12"/>
      <c r="AT124" s="12"/>
    </row>
    <row r="125" spans="1:46" ht="13.5" customHeight="1" x14ac:dyDescent="0.2">
      <c r="B125" s="5"/>
      <c r="C125" s="5"/>
      <c r="D125" s="5"/>
      <c r="E125" s="3"/>
      <c r="F125" s="5"/>
      <c r="G125" s="6"/>
      <c r="H125" s="6"/>
      <c r="I125" s="6"/>
      <c r="J125" s="6"/>
      <c r="K125" s="6"/>
      <c r="L125" s="6"/>
      <c r="M125" s="6"/>
      <c r="N125" s="6"/>
      <c r="O125" s="5"/>
      <c r="P125" s="6"/>
      <c r="Q125" s="5"/>
      <c r="R125" s="6"/>
      <c r="S125" s="5"/>
      <c r="T125" s="6"/>
      <c r="U125" s="5"/>
      <c r="V125" s="6"/>
      <c r="W125" s="5"/>
      <c r="X125" s="6"/>
      <c r="Y125" s="5"/>
      <c r="Z125" s="6"/>
      <c r="AA125" s="5"/>
      <c r="AB125" s="5"/>
      <c r="AC125" s="5"/>
      <c r="AE125" s="5"/>
      <c r="AF125" s="315"/>
      <c r="AG125" s="12"/>
      <c r="AH125" s="12"/>
      <c r="AI125" s="12"/>
      <c r="AJ125" s="12"/>
      <c r="AK125" s="12"/>
      <c r="AL125" s="12"/>
      <c r="AM125" s="12"/>
      <c r="AN125" s="12"/>
      <c r="AO125" s="12"/>
      <c r="AP125" s="12"/>
      <c r="AQ125" s="12"/>
      <c r="AR125" s="12"/>
      <c r="AS125" s="12"/>
      <c r="AT125" s="12"/>
    </row>
    <row r="126" spans="1:46" ht="13.5" customHeight="1" x14ac:dyDescent="0.2">
      <c r="B126" s="23" t="s">
        <v>62</v>
      </c>
      <c r="C126" s="23"/>
      <c r="D126" s="23"/>
      <c r="E126" s="3"/>
      <c r="F126" s="23"/>
      <c r="G126" s="6"/>
      <c r="H126" s="6"/>
      <c r="I126" s="6"/>
      <c r="J126" s="6"/>
      <c r="K126" s="6"/>
      <c r="L126" s="6"/>
      <c r="M126" s="6"/>
      <c r="N126" s="23"/>
      <c r="O126" s="23"/>
      <c r="P126" s="23"/>
      <c r="Q126" s="23"/>
      <c r="R126" s="23"/>
      <c r="S126" s="23"/>
      <c r="T126" s="23"/>
      <c r="U126" s="23"/>
      <c r="V126" s="23"/>
      <c r="W126" s="23"/>
      <c r="X126" s="23"/>
      <c r="Y126" s="23"/>
      <c r="Z126" s="23"/>
      <c r="AA126" s="23"/>
      <c r="AB126" s="23"/>
      <c r="AC126" s="23"/>
      <c r="AD126" s="23"/>
      <c r="AE126" s="23"/>
      <c r="AF126" s="315"/>
      <c r="AG126" s="12"/>
      <c r="AH126" s="12"/>
      <c r="AI126" s="12"/>
      <c r="AJ126" s="12"/>
      <c r="AK126" s="12"/>
      <c r="AL126" s="12"/>
      <c r="AM126" s="12"/>
      <c r="AN126" s="12"/>
      <c r="AO126" s="12"/>
      <c r="AP126" s="12"/>
      <c r="AQ126" s="12"/>
      <c r="AR126" s="12"/>
      <c r="AS126" s="12"/>
      <c r="AT126" s="12"/>
    </row>
    <row r="127" spans="1:46" s="27" customFormat="1" ht="13.5" customHeight="1" x14ac:dyDescent="0.2">
      <c r="B127" s="12"/>
      <c r="C127" s="12"/>
      <c r="D127" s="12"/>
      <c r="E127" s="115"/>
      <c r="F127" s="12"/>
      <c r="G127" s="12"/>
      <c r="H127" s="12"/>
      <c r="I127" s="12"/>
      <c r="J127" s="12"/>
      <c r="K127" s="12"/>
      <c r="L127" s="6"/>
      <c r="M127" s="6">
        <f>+G127-I127-K127</f>
        <v>0</v>
      </c>
      <c r="N127" s="6"/>
      <c r="O127" s="6"/>
      <c r="P127" s="6"/>
      <c r="Q127" s="6"/>
      <c r="R127" s="6"/>
      <c r="S127" s="6"/>
      <c r="T127" s="6"/>
      <c r="U127" s="6"/>
      <c r="V127" s="6"/>
      <c r="W127" s="6"/>
      <c r="X127" s="6"/>
      <c r="Y127" s="6"/>
      <c r="Z127" s="6"/>
      <c r="AA127" s="6"/>
      <c r="AB127" s="6"/>
      <c r="AC127" s="6"/>
      <c r="AD127" s="6"/>
      <c r="AE127" s="6">
        <f>M127-SUM(O127:AC127)</f>
        <v>0</v>
      </c>
      <c r="AF127" s="318"/>
    </row>
    <row r="128" spans="1:46" ht="13.5" customHeight="1" x14ac:dyDescent="0.2">
      <c r="L128" s="6"/>
      <c r="M128" s="6">
        <f>+G128-I128-K128</f>
        <v>0</v>
      </c>
      <c r="N128" s="6"/>
      <c r="O128" s="6"/>
      <c r="P128" s="6"/>
      <c r="Q128" s="6"/>
      <c r="R128" s="6"/>
      <c r="S128" s="6"/>
      <c r="T128" s="6"/>
      <c r="U128" s="6"/>
      <c r="V128" s="6"/>
      <c r="W128" s="6"/>
      <c r="X128" s="6"/>
      <c r="Y128" s="6"/>
      <c r="Z128" s="6"/>
      <c r="AA128" s="6"/>
      <c r="AB128" s="6"/>
      <c r="AC128" s="6"/>
      <c r="AE128" s="6">
        <f>M128-SUM(O128:AC128)</f>
        <v>0</v>
      </c>
      <c r="AF128" s="315"/>
      <c r="AG128" s="12"/>
      <c r="AH128" s="12"/>
      <c r="AI128" s="12"/>
      <c r="AJ128" s="12"/>
      <c r="AK128" s="12"/>
      <c r="AL128" s="12"/>
      <c r="AM128" s="12"/>
      <c r="AN128" s="12"/>
      <c r="AO128" s="12"/>
      <c r="AP128" s="12"/>
      <c r="AQ128" s="12"/>
      <c r="AR128" s="12"/>
      <c r="AS128" s="12"/>
      <c r="AT128" s="12"/>
    </row>
    <row r="129" spans="1:46" ht="13.5" customHeight="1" x14ac:dyDescent="0.2">
      <c r="L129" s="6"/>
      <c r="M129" s="6">
        <f>+G129-I129-K129</f>
        <v>0</v>
      </c>
      <c r="N129" s="6"/>
      <c r="O129" s="6"/>
      <c r="P129" s="6"/>
      <c r="Q129" s="6"/>
      <c r="R129" s="6"/>
      <c r="S129" s="6"/>
      <c r="T129" s="6"/>
      <c r="U129" s="6"/>
      <c r="V129" s="6"/>
      <c r="W129" s="6"/>
      <c r="X129" s="6"/>
      <c r="Y129" s="6"/>
      <c r="Z129" s="6"/>
      <c r="AA129" s="6"/>
      <c r="AB129" s="6"/>
      <c r="AC129" s="6"/>
      <c r="AE129" s="6">
        <f>M129-SUM(O129:AC129)</f>
        <v>0</v>
      </c>
      <c r="AF129" s="315"/>
      <c r="AG129" s="12"/>
      <c r="AH129" s="12"/>
      <c r="AI129" s="12"/>
      <c r="AJ129" s="12"/>
      <c r="AK129" s="12"/>
      <c r="AL129" s="12"/>
      <c r="AM129" s="12"/>
      <c r="AN129" s="12"/>
      <c r="AO129" s="12"/>
      <c r="AP129" s="12"/>
      <c r="AQ129" s="12"/>
      <c r="AR129" s="12"/>
      <c r="AS129" s="12"/>
      <c r="AT129" s="12"/>
    </row>
    <row r="130" spans="1:46" ht="13.5" customHeight="1" x14ac:dyDescent="0.2">
      <c r="B130" s="5"/>
      <c r="C130" s="5"/>
      <c r="D130" s="5"/>
      <c r="E130" s="3"/>
      <c r="F130" s="5"/>
      <c r="L130" s="6"/>
      <c r="N130" s="6"/>
      <c r="O130" s="5"/>
      <c r="P130" s="6"/>
      <c r="Q130" s="5"/>
      <c r="R130" s="6"/>
      <c r="S130" s="5"/>
      <c r="T130" s="6"/>
      <c r="U130" s="5"/>
      <c r="V130" s="6"/>
      <c r="W130" s="5"/>
      <c r="X130" s="6"/>
      <c r="Y130" s="5"/>
      <c r="Z130" s="6"/>
      <c r="AA130" s="5"/>
      <c r="AB130" s="5"/>
      <c r="AC130" s="5"/>
      <c r="AE130" s="5"/>
      <c r="AF130" s="315"/>
      <c r="AG130" s="12"/>
      <c r="AH130" s="12"/>
      <c r="AI130" s="12"/>
      <c r="AJ130" s="12"/>
      <c r="AK130" s="12"/>
      <c r="AL130" s="12"/>
      <c r="AM130" s="12"/>
      <c r="AN130" s="12"/>
      <c r="AO130" s="12"/>
      <c r="AP130" s="12"/>
      <c r="AQ130" s="12"/>
      <c r="AR130" s="12"/>
      <c r="AS130" s="12"/>
      <c r="AT130" s="12"/>
    </row>
    <row r="131" spans="1:46" ht="13.5" customHeight="1" x14ac:dyDescent="0.2">
      <c r="E131" s="115" t="s">
        <v>57</v>
      </c>
      <c r="G131" s="92">
        <f>SUM(G127:G130)</f>
        <v>0</v>
      </c>
      <c r="H131" s="6"/>
      <c r="I131" s="92">
        <f>SUM(I127:I130)</f>
        <v>0</v>
      </c>
      <c r="J131" s="6"/>
      <c r="K131" s="92">
        <f>SUM(K127:K130)</f>
        <v>0</v>
      </c>
      <c r="L131" s="6"/>
      <c r="M131" s="92">
        <f>SUM(M127:M130)</f>
        <v>0</v>
      </c>
      <c r="N131" s="6"/>
      <c r="O131" s="92">
        <f>SUM(O127:O130)</f>
        <v>0</v>
      </c>
      <c r="P131" s="6"/>
      <c r="Q131" s="92">
        <f>SUM(Q127:Q130)</f>
        <v>0</v>
      </c>
      <c r="R131" s="6"/>
      <c r="S131" s="92">
        <f>SUM(S127:S130)</f>
        <v>0</v>
      </c>
      <c r="T131" s="6"/>
      <c r="U131" s="92">
        <f>SUM(U127:U130)</f>
        <v>0</v>
      </c>
      <c r="V131" s="6"/>
      <c r="W131" s="92">
        <f>SUM(W127:W130)</f>
        <v>0</v>
      </c>
      <c r="X131" s="6"/>
      <c r="Y131" s="92">
        <f>SUM(Y127:Y130)</f>
        <v>0</v>
      </c>
      <c r="Z131" s="6"/>
      <c r="AA131" s="92">
        <f>SUM(AA127:AA130)</f>
        <v>0</v>
      </c>
      <c r="AB131" s="6"/>
      <c r="AC131" s="92">
        <f>SUM(AC127:AC130)</f>
        <v>0</v>
      </c>
      <c r="AE131" s="92">
        <f>SUM(AE127:AE130)</f>
        <v>0</v>
      </c>
      <c r="AF131" s="315"/>
      <c r="AG131" s="12"/>
      <c r="AH131" s="12">
        <f>AE131</f>
        <v>0</v>
      </c>
      <c r="AI131" s="12"/>
      <c r="AJ131" s="12"/>
      <c r="AK131" s="12"/>
      <c r="AL131" s="12"/>
      <c r="AM131" s="12"/>
      <c r="AN131" s="12"/>
      <c r="AO131" s="12"/>
      <c r="AP131" s="12"/>
      <c r="AQ131" s="12"/>
      <c r="AR131" s="12"/>
      <c r="AS131" s="12"/>
      <c r="AT131" s="12"/>
    </row>
    <row r="132" spans="1:46" ht="13.5" customHeight="1" x14ac:dyDescent="0.2">
      <c r="B132" s="5"/>
      <c r="C132" s="5"/>
      <c r="D132" s="5"/>
      <c r="E132" s="3"/>
      <c r="F132" s="5"/>
      <c r="G132" s="6"/>
      <c r="H132" s="6"/>
      <c r="I132" s="6"/>
      <c r="J132" s="6"/>
      <c r="K132" s="6"/>
      <c r="L132" s="6"/>
      <c r="M132" s="6"/>
      <c r="N132" s="6"/>
      <c r="O132" s="5"/>
      <c r="P132" s="6"/>
      <c r="Q132" s="5"/>
      <c r="R132" s="6"/>
      <c r="S132" s="5"/>
      <c r="T132" s="6"/>
      <c r="U132" s="5"/>
      <c r="V132" s="6"/>
      <c r="W132" s="5"/>
      <c r="X132" s="6"/>
      <c r="Y132" s="5"/>
      <c r="Z132" s="6"/>
      <c r="AA132" s="5"/>
      <c r="AB132" s="5"/>
      <c r="AC132" s="5"/>
      <c r="AE132" s="5"/>
      <c r="AF132" s="315"/>
      <c r="AG132" s="12"/>
      <c r="AH132" s="12"/>
      <c r="AI132" s="12"/>
      <c r="AJ132" s="12"/>
      <c r="AK132" s="12"/>
      <c r="AL132" s="12"/>
      <c r="AM132" s="12"/>
      <c r="AN132" s="12"/>
      <c r="AO132" s="12"/>
      <c r="AP132" s="12"/>
      <c r="AQ132" s="12"/>
      <c r="AR132" s="12"/>
      <c r="AS132" s="12"/>
      <c r="AT132" s="12"/>
    </row>
    <row r="133" spans="1:46" ht="13.5" customHeight="1" x14ac:dyDescent="0.2">
      <c r="B133" s="23" t="s">
        <v>186</v>
      </c>
      <c r="C133" s="23"/>
      <c r="D133" s="23"/>
      <c r="E133" s="3"/>
      <c r="F133" s="23"/>
      <c r="L133" s="6"/>
      <c r="N133" s="23"/>
      <c r="O133" s="23"/>
      <c r="P133" s="23"/>
      <c r="Q133" s="23"/>
      <c r="R133" s="23"/>
      <c r="S133" s="23"/>
      <c r="T133" s="23"/>
      <c r="U133" s="23"/>
      <c r="V133" s="23"/>
      <c r="W133" s="23"/>
      <c r="X133" s="23"/>
      <c r="Y133" s="23"/>
      <c r="Z133" s="23"/>
      <c r="AA133" s="23"/>
      <c r="AB133" s="23"/>
      <c r="AC133" s="23"/>
      <c r="AD133" s="23"/>
      <c r="AE133" s="23"/>
      <c r="AF133" s="315"/>
    </row>
    <row r="134" spans="1:46" s="27" customFormat="1" ht="13.5" customHeight="1" x14ac:dyDescent="0.2">
      <c r="B134" s="12"/>
      <c r="C134" s="12"/>
      <c r="D134" s="12"/>
      <c r="E134" s="115"/>
      <c r="F134" s="12"/>
      <c r="G134" s="6"/>
      <c r="H134" s="6"/>
      <c r="I134" s="6"/>
      <c r="J134" s="6"/>
      <c r="K134" s="6"/>
      <c r="L134" s="6"/>
      <c r="M134" s="6">
        <f>+G134-I134-K134</f>
        <v>0</v>
      </c>
      <c r="N134" s="6"/>
      <c r="O134" s="6"/>
      <c r="P134" s="6"/>
      <c r="Q134" s="6"/>
      <c r="R134" s="6"/>
      <c r="S134" s="6"/>
      <c r="T134" s="6"/>
      <c r="U134" s="6"/>
      <c r="V134" s="6"/>
      <c r="W134" s="6"/>
      <c r="X134" s="6"/>
      <c r="Y134" s="6"/>
      <c r="Z134" s="6"/>
      <c r="AA134" s="6"/>
      <c r="AB134" s="6"/>
      <c r="AC134" s="6"/>
      <c r="AD134" s="6"/>
      <c r="AE134" s="6">
        <f>M134-SUM(O134:AC134)</f>
        <v>0</v>
      </c>
      <c r="AF134" s="318"/>
    </row>
    <row r="135" spans="1:46" ht="13.5" customHeight="1" x14ac:dyDescent="0.2">
      <c r="G135" s="6"/>
      <c r="H135" s="6"/>
      <c r="I135" s="6"/>
      <c r="J135" s="6"/>
      <c r="K135" s="6"/>
      <c r="L135" s="6"/>
      <c r="M135" s="6">
        <f>+G135-I135-K135</f>
        <v>0</v>
      </c>
      <c r="N135" s="6"/>
      <c r="O135" s="6"/>
      <c r="P135" s="6"/>
      <c r="Q135" s="6"/>
      <c r="R135" s="6"/>
      <c r="S135" s="6"/>
      <c r="T135" s="6"/>
      <c r="U135" s="6"/>
      <c r="V135" s="6"/>
      <c r="W135" s="6"/>
      <c r="X135" s="6"/>
      <c r="Y135" s="6"/>
      <c r="Z135" s="6"/>
      <c r="AA135" s="6"/>
      <c r="AB135" s="6"/>
      <c r="AC135" s="6"/>
      <c r="AE135" s="6">
        <f>M135-SUM(O135:AC135)</f>
        <v>0</v>
      </c>
      <c r="AF135" s="315"/>
      <c r="AG135" s="12"/>
      <c r="AH135" s="12"/>
      <c r="AI135" s="12"/>
      <c r="AJ135" s="12"/>
      <c r="AK135" s="12"/>
      <c r="AL135" s="12"/>
      <c r="AM135" s="12"/>
      <c r="AN135" s="12"/>
      <c r="AO135" s="12"/>
      <c r="AP135" s="12"/>
      <c r="AQ135" s="12"/>
      <c r="AR135" s="12"/>
      <c r="AS135" s="12"/>
      <c r="AT135" s="12"/>
    </row>
    <row r="136" spans="1:46" ht="13.5" customHeight="1" x14ac:dyDescent="0.2">
      <c r="G136" s="6"/>
      <c r="H136" s="6"/>
      <c r="I136" s="6"/>
      <c r="J136" s="6"/>
      <c r="K136" s="6"/>
      <c r="L136" s="6"/>
      <c r="M136" s="6">
        <f>+G136-I136-K136</f>
        <v>0</v>
      </c>
      <c r="N136" s="6"/>
      <c r="O136" s="6"/>
      <c r="P136" s="6"/>
      <c r="Q136" s="6"/>
      <c r="R136" s="6"/>
      <c r="S136" s="6"/>
      <c r="T136" s="6"/>
      <c r="U136" s="6"/>
      <c r="V136" s="6"/>
      <c r="W136" s="6"/>
      <c r="X136" s="6"/>
      <c r="Y136" s="6"/>
      <c r="Z136" s="6"/>
      <c r="AA136" s="6"/>
      <c r="AB136" s="6"/>
      <c r="AC136" s="6"/>
      <c r="AE136" s="6">
        <f>M136-SUM(O136:AC136)</f>
        <v>0</v>
      </c>
      <c r="AF136" s="315"/>
      <c r="AG136" s="12"/>
      <c r="AH136" s="12"/>
      <c r="AI136" s="12"/>
      <c r="AJ136" s="12"/>
      <c r="AK136" s="12"/>
      <c r="AL136" s="12"/>
      <c r="AM136" s="12"/>
      <c r="AN136" s="12"/>
      <c r="AO136" s="12"/>
      <c r="AP136" s="12"/>
      <c r="AQ136" s="12"/>
      <c r="AR136" s="12"/>
      <c r="AS136" s="12"/>
      <c r="AT136" s="12"/>
    </row>
    <row r="137" spans="1:46" ht="13.5" customHeight="1" x14ac:dyDescent="0.2">
      <c r="B137" s="5"/>
      <c r="C137" s="5"/>
      <c r="D137" s="5"/>
      <c r="E137" s="3"/>
      <c r="F137" s="5"/>
      <c r="G137" s="6"/>
      <c r="H137" s="6"/>
      <c r="I137" s="6"/>
      <c r="J137" s="6"/>
      <c r="K137" s="6"/>
      <c r="L137" s="6"/>
      <c r="M137" s="6"/>
      <c r="N137" s="6"/>
      <c r="O137" s="5"/>
      <c r="P137" s="6"/>
      <c r="Q137" s="5"/>
      <c r="R137" s="6"/>
      <c r="S137" s="5"/>
      <c r="T137" s="6"/>
      <c r="U137" s="5"/>
      <c r="V137" s="6"/>
      <c r="W137" s="5"/>
      <c r="X137" s="6"/>
      <c r="Y137" s="5"/>
      <c r="Z137" s="6"/>
      <c r="AA137" s="5"/>
      <c r="AB137" s="5"/>
      <c r="AC137" s="5"/>
      <c r="AE137" s="5"/>
      <c r="AF137" s="315"/>
      <c r="AG137" s="12"/>
      <c r="AH137" s="12"/>
      <c r="AI137" s="12"/>
      <c r="AJ137" s="12"/>
      <c r="AK137" s="12"/>
      <c r="AL137" s="12"/>
      <c r="AM137" s="12"/>
      <c r="AN137" s="12"/>
      <c r="AO137" s="12"/>
      <c r="AP137" s="12"/>
      <c r="AQ137" s="12"/>
      <c r="AR137" s="12"/>
      <c r="AS137" s="12"/>
      <c r="AT137" s="12"/>
    </row>
    <row r="138" spans="1:46" ht="13.5" customHeight="1" x14ac:dyDescent="0.2">
      <c r="E138" s="115" t="s">
        <v>57</v>
      </c>
      <c r="G138" s="92">
        <f>SUM(G134:G137)</f>
        <v>0</v>
      </c>
      <c r="H138" s="6"/>
      <c r="I138" s="92">
        <f>SUM(I134:I137)</f>
        <v>0</v>
      </c>
      <c r="J138" s="6"/>
      <c r="K138" s="92">
        <f>SUM(K134:K137)</f>
        <v>0</v>
      </c>
      <c r="L138" s="6"/>
      <c r="M138" s="92">
        <f>SUM(M134:M137)</f>
        <v>0</v>
      </c>
      <c r="N138" s="6"/>
      <c r="O138" s="92">
        <f>SUM(O134:O137)</f>
        <v>0</v>
      </c>
      <c r="P138" s="6"/>
      <c r="Q138" s="92">
        <f>SUM(Q134:Q137)</f>
        <v>0</v>
      </c>
      <c r="R138" s="6"/>
      <c r="S138" s="92">
        <f>SUM(S134:S137)</f>
        <v>0</v>
      </c>
      <c r="T138" s="6"/>
      <c r="U138" s="92">
        <f>SUM(U134:U137)</f>
        <v>0</v>
      </c>
      <c r="V138" s="6"/>
      <c r="W138" s="92">
        <f>SUM(W134:W137)</f>
        <v>0</v>
      </c>
      <c r="X138" s="6"/>
      <c r="Y138" s="92">
        <f>SUM(Y134:Y137)</f>
        <v>0</v>
      </c>
      <c r="Z138" s="6"/>
      <c r="AA138" s="92">
        <f>SUM(AA134:AA137)</f>
        <v>0</v>
      </c>
      <c r="AB138" s="6"/>
      <c r="AC138" s="92">
        <f>SUM(AC134:AC137)</f>
        <v>0</v>
      </c>
      <c r="AE138" s="92">
        <f>SUM(AE134:AE137)</f>
        <v>0</v>
      </c>
      <c r="AF138" s="315"/>
      <c r="AG138" s="12"/>
      <c r="AH138" s="12">
        <f>AE138</f>
        <v>0</v>
      </c>
      <c r="AI138" s="12"/>
      <c r="AJ138" s="12"/>
      <c r="AK138" s="12"/>
      <c r="AL138" s="12"/>
      <c r="AM138" s="12"/>
      <c r="AN138" s="12"/>
      <c r="AO138" s="12"/>
      <c r="AP138" s="12"/>
      <c r="AQ138" s="12"/>
      <c r="AR138" s="12"/>
      <c r="AS138" s="12"/>
      <c r="AT138" s="12"/>
    </row>
    <row r="139" spans="1:46" ht="13.5" customHeight="1" x14ac:dyDescent="0.2">
      <c r="B139" s="5"/>
      <c r="C139" s="5"/>
      <c r="D139" s="5"/>
      <c r="E139" s="3"/>
      <c r="F139" s="5"/>
      <c r="G139" s="6"/>
      <c r="H139" s="6"/>
      <c r="I139" s="6"/>
      <c r="J139" s="6"/>
      <c r="K139" s="6"/>
      <c r="L139" s="6"/>
      <c r="M139" s="6"/>
      <c r="N139" s="6"/>
      <c r="O139" s="5"/>
      <c r="P139" s="6"/>
      <c r="Q139" s="5"/>
      <c r="R139" s="6"/>
      <c r="S139" s="5"/>
      <c r="T139" s="6"/>
      <c r="U139" s="5"/>
      <c r="V139" s="6"/>
      <c r="W139" s="5"/>
      <c r="X139" s="6"/>
      <c r="Y139" s="5"/>
      <c r="Z139" s="6"/>
      <c r="AA139" s="5"/>
      <c r="AB139" s="5"/>
      <c r="AC139" s="5"/>
      <c r="AE139" s="5"/>
      <c r="AF139" s="315"/>
      <c r="AG139" s="12"/>
      <c r="AH139" s="12"/>
      <c r="AI139" s="12"/>
      <c r="AJ139" s="12"/>
      <c r="AK139" s="12"/>
      <c r="AL139" s="12"/>
      <c r="AM139" s="12"/>
      <c r="AN139" s="12"/>
      <c r="AO139" s="12"/>
      <c r="AP139" s="12"/>
      <c r="AQ139" s="12"/>
      <c r="AR139" s="12"/>
      <c r="AS139" s="12"/>
      <c r="AT139" s="12"/>
    </row>
    <row r="140" spans="1:46" ht="13.5" customHeight="1" x14ac:dyDescent="0.2">
      <c r="B140" s="23" t="s">
        <v>69</v>
      </c>
      <c r="C140" s="23"/>
      <c r="D140" s="23"/>
      <c r="E140" s="3"/>
      <c r="F140" s="23"/>
      <c r="G140" s="6"/>
      <c r="H140" s="6"/>
      <c r="I140" s="6"/>
      <c r="J140" s="6"/>
      <c r="K140" s="6"/>
      <c r="L140" s="6"/>
      <c r="M140" s="6"/>
      <c r="N140" s="23"/>
      <c r="O140" s="23"/>
      <c r="P140" s="23"/>
      <c r="Q140" s="23"/>
      <c r="R140" s="23"/>
      <c r="S140" s="23"/>
      <c r="T140" s="23"/>
      <c r="U140" s="23"/>
      <c r="V140" s="23"/>
      <c r="W140" s="23"/>
      <c r="X140" s="23"/>
      <c r="Y140" s="23"/>
      <c r="Z140" s="23"/>
      <c r="AA140" s="23"/>
      <c r="AB140" s="23"/>
      <c r="AC140" s="23"/>
      <c r="AD140" s="23"/>
      <c r="AE140" s="23"/>
      <c r="AF140" s="315"/>
      <c r="AG140" s="12"/>
      <c r="AH140" s="12"/>
      <c r="AI140" s="12"/>
      <c r="AJ140" s="12"/>
      <c r="AK140" s="12"/>
      <c r="AL140" s="12"/>
      <c r="AM140" s="12"/>
      <c r="AN140" s="12"/>
      <c r="AO140" s="12"/>
      <c r="AP140" s="12"/>
      <c r="AQ140" s="12"/>
      <c r="AR140" s="12"/>
      <c r="AS140" s="12"/>
      <c r="AT140" s="12"/>
    </row>
    <row r="141" spans="1:46" s="27" customFormat="1" ht="13.5" customHeight="1" x14ac:dyDescent="0.2">
      <c r="A141" s="27">
        <v>720</v>
      </c>
      <c r="D141" s="389" t="s">
        <v>524</v>
      </c>
      <c r="E141" s="115"/>
      <c r="G141" s="12">
        <v>145608</v>
      </c>
      <c r="H141" s="12"/>
      <c r="I141" s="12"/>
      <c r="J141" s="12"/>
      <c r="K141" s="12"/>
      <c r="L141" s="6"/>
      <c r="M141" s="6">
        <f>+G141-I141-K141</f>
        <v>145608</v>
      </c>
      <c r="N141" s="6"/>
      <c r="O141" s="6"/>
      <c r="P141" s="6"/>
      <c r="Q141" s="6"/>
      <c r="R141" s="6"/>
      <c r="S141" s="6"/>
      <c r="T141" s="6"/>
      <c r="U141" s="6"/>
      <c r="V141" s="6"/>
      <c r="W141" s="6"/>
      <c r="X141" s="6"/>
      <c r="Y141" s="6"/>
      <c r="Z141" s="6"/>
      <c r="AA141" s="6"/>
      <c r="AB141" s="6"/>
      <c r="AC141" s="6"/>
      <c r="AD141" s="6"/>
      <c r="AE141" s="6">
        <f>M141-SUM(O141:AC141)</f>
        <v>145608</v>
      </c>
      <c r="AF141" s="318"/>
    </row>
    <row r="142" spans="1:46" ht="13.5" customHeight="1" x14ac:dyDescent="0.2">
      <c r="L142" s="6"/>
      <c r="M142" s="6">
        <f>+G142-I142-K142</f>
        <v>0</v>
      </c>
      <c r="N142" s="6"/>
      <c r="O142" s="6"/>
      <c r="P142" s="6"/>
      <c r="Q142" s="6"/>
      <c r="R142" s="6"/>
      <c r="S142" s="6"/>
      <c r="T142" s="6"/>
      <c r="U142" s="6"/>
      <c r="V142" s="6"/>
      <c r="W142" s="6"/>
      <c r="X142" s="6"/>
      <c r="Y142" s="6"/>
      <c r="Z142" s="6"/>
      <c r="AA142" s="6"/>
      <c r="AB142" s="6"/>
      <c r="AC142" s="6"/>
      <c r="AE142" s="6">
        <f>M142-SUM(O142:AC142)</f>
        <v>0</v>
      </c>
      <c r="AF142" s="315"/>
      <c r="AG142" s="12"/>
      <c r="AH142" s="12"/>
      <c r="AI142" s="12"/>
      <c r="AJ142" s="12"/>
      <c r="AK142" s="12"/>
      <c r="AL142" s="12"/>
      <c r="AM142" s="12"/>
      <c r="AN142" s="12"/>
      <c r="AO142" s="12"/>
      <c r="AP142" s="12"/>
      <c r="AQ142" s="12"/>
      <c r="AR142" s="12"/>
      <c r="AS142" s="12"/>
      <c r="AT142" s="12"/>
    </row>
    <row r="143" spans="1:46" ht="13.5" customHeight="1" x14ac:dyDescent="0.2">
      <c r="L143" s="6"/>
      <c r="M143" s="6">
        <f>+G143-I143-K143</f>
        <v>0</v>
      </c>
      <c r="N143" s="6"/>
      <c r="O143" s="6"/>
      <c r="P143" s="6"/>
      <c r="Q143" s="6"/>
      <c r="R143" s="6"/>
      <c r="S143" s="6"/>
      <c r="T143" s="6"/>
      <c r="U143" s="6"/>
      <c r="V143" s="6"/>
      <c r="W143" s="6"/>
      <c r="X143" s="6"/>
      <c r="Y143" s="6"/>
      <c r="Z143" s="6"/>
      <c r="AA143" s="6"/>
      <c r="AB143" s="6"/>
      <c r="AC143" s="6"/>
      <c r="AE143" s="6">
        <f>M143-SUM(O143:AC143)</f>
        <v>0</v>
      </c>
      <c r="AF143" s="315"/>
      <c r="AG143" s="12"/>
      <c r="AH143" s="12"/>
      <c r="AI143" s="12"/>
      <c r="AJ143" s="12"/>
      <c r="AK143" s="12"/>
      <c r="AL143" s="12"/>
      <c r="AM143" s="12"/>
      <c r="AN143" s="12"/>
      <c r="AO143" s="12"/>
      <c r="AP143" s="12"/>
      <c r="AQ143" s="12"/>
      <c r="AR143" s="12"/>
      <c r="AS143" s="12"/>
      <c r="AT143" s="12"/>
    </row>
    <row r="144" spans="1:46" ht="13.5" customHeight="1" x14ac:dyDescent="0.2">
      <c r="L144" s="6"/>
      <c r="N144" s="6"/>
      <c r="O144" s="5"/>
      <c r="P144" s="6"/>
      <c r="Q144" s="5"/>
      <c r="R144" s="6"/>
      <c r="S144" s="5"/>
      <c r="T144" s="6"/>
      <c r="U144" s="5"/>
      <c r="V144" s="6"/>
      <c r="W144" s="5"/>
      <c r="X144" s="6"/>
      <c r="Y144" s="5"/>
      <c r="Z144" s="6"/>
      <c r="AA144" s="5"/>
      <c r="AB144" s="5"/>
      <c r="AC144" s="5"/>
      <c r="AE144" s="5"/>
      <c r="AF144" s="315"/>
      <c r="AG144" s="12"/>
      <c r="AH144" s="12"/>
      <c r="AI144" s="12"/>
      <c r="AJ144" s="12"/>
      <c r="AK144" s="12"/>
      <c r="AL144" s="12"/>
      <c r="AM144" s="12"/>
      <c r="AN144" s="12"/>
      <c r="AO144" s="12"/>
      <c r="AP144" s="12"/>
      <c r="AQ144" s="12"/>
      <c r="AR144" s="12"/>
      <c r="AS144" s="12"/>
      <c r="AT144" s="12"/>
    </row>
    <row r="145" spans="2:46" ht="13.5" customHeight="1" x14ac:dyDescent="0.2">
      <c r="B145" s="5"/>
      <c r="C145" s="5"/>
      <c r="E145" s="115" t="s">
        <v>57</v>
      </c>
      <c r="G145" s="92">
        <f>SUM(G141:G144)</f>
        <v>145608</v>
      </c>
      <c r="H145" s="6"/>
      <c r="I145" s="92">
        <f>SUM(I141:I144)</f>
        <v>0</v>
      </c>
      <c r="J145" s="6"/>
      <c r="K145" s="92">
        <f>SUM(K141:K144)</f>
        <v>0</v>
      </c>
      <c r="L145" s="6"/>
      <c r="M145" s="92">
        <f>SUM(M141:M144)</f>
        <v>145608</v>
      </c>
      <c r="N145" s="6"/>
      <c r="O145" s="92">
        <f>SUM(O141:O144)</f>
        <v>0</v>
      </c>
      <c r="P145" s="6"/>
      <c r="Q145" s="92">
        <f>SUM(Q141:Q144)</f>
        <v>0</v>
      </c>
      <c r="R145" s="6"/>
      <c r="S145" s="92">
        <f>SUM(S141:S144)</f>
        <v>0</v>
      </c>
      <c r="T145" s="6"/>
      <c r="U145" s="92">
        <f>SUM(U141:U144)</f>
        <v>0</v>
      </c>
      <c r="V145" s="6"/>
      <c r="W145" s="92">
        <f>SUM(W141:W144)</f>
        <v>0</v>
      </c>
      <c r="X145" s="6"/>
      <c r="Y145" s="92">
        <f>SUM(Y141:Y144)</f>
        <v>0</v>
      </c>
      <c r="Z145" s="6"/>
      <c r="AA145" s="92">
        <f>SUM(AA141:AA144)</f>
        <v>0</v>
      </c>
      <c r="AB145" s="6"/>
      <c r="AC145" s="92">
        <f>SUM(AC141:AC144)</f>
        <v>0</v>
      </c>
      <c r="AE145" s="92">
        <f>SUM(AE141:AE144)</f>
        <v>145608</v>
      </c>
      <c r="AF145" s="315"/>
      <c r="AG145" s="12"/>
      <c r="AH145" s="12">
        <f>AE145</f>
        <v>145608</v>
      </c>
      <c r="AI145" s="12"/>
      <c r="AJ145" s="12"/>
      <c r="AK145" s="12"/>
      <c r="AL145" s="12"/>
      <c r="AM145" s="12"/>
      <c r="AN145" s="12"/>
      <c r="AO145" s="12"/>
      <c r="AP145" s="12"/>
      <c r="AQ145" s="12"/>
      <c r="AR145" s="12"/>
      <c r="AS145" s="12"/>
      <c r="AT145" s="12"/>
    </row>
    <row r="146" spans="2:46" ht="13.5" customHeight="1" x14ac:dyDescent="0.2">
      <c r="B146" s="5"/>
      <c r="C146" s="5"/>
      <c r="G146" s="6"/>
      <c r="H146" s="6"/>
      <c r="I146" s="6"/>
      <c r="J146" s="6"/>
      <c r="K146" s="6"/>
      <c r="L146" s="6"/>
      <c r="M146" s="6"/>
      <c r="N146" s="6"/>
      <c r="O146" s="107"/>
      <c r="P146" s="6"/>
      <c r="Q146" s="107"/>
      <c r="R146" s="6"/>
      <c r="S146" s="107"/>
      <c r="T146" s="6"/>
      <c r="U146" s="107"/>
      <c r="V146" s="6"/>
      <c r="W146" s="107"/>
      <c r="X146" s="6"/>
      <c r="Y146" s="107"/>
      <c r="Z146" s="6"/>
      <c r="AA146" s="107"/>
      <c r="AB146" s="6"/>
      <c r="AC146" s="107"/>
      <c r="AE146" s="107"/>
      <c r="AF146" s="315"/>
      <c r="AG146" s="12"/>
      <c r="AH146" s="12"/>
      <c r="AI146" s="12"/>
      <c r="AJ146" s="12"/>
      <c r="AK146" s="12"/>
      <c r="AL146" s="12"/>
      <c r="AM146" s="12"/>
      <c r="AN146" s="12"/>
      <c r="AO146" s="12"/>
      <c r="AP146" s="12"/>
      <c r="AQ146" s="12"/>
      <c r="AR146" s="12"/>
      <c r="AS146" s="12"/>
      <c r="AT146" s="12"/>
    </row>
    <row r="147" spans="2:46" ht="13.5" customHeight="1" x14ac:dyDescent="0.2">
      <c r="B147" s="23" t="s">
        <v>171</v>
      </c>
      <c r="C147" s="23"/>
      <c r="D147" s="23"/>
      <c r="E147" s="3"/>
      <c r="F147" s="23"/>
      <c r="G147" s="6"/>
      <c r="H147" s="6"/>
      <c r="I147" s="6"/>
      <c r="J147" s="6"/>
      <c r="K147" s="6"/>
      <c r="L147" s="6"/>
      <c r="M147" s="6"/>
      <c r="N147" s="23"/>
      <c r="O147" s="23"/>
      <c r="P147" s="23"/>
      <c r="Q147" s="23"/>
      <c r="R147" s="23"/>
      <c r="S147" s="23"/>
      <c r="T147" s="23"/>
      <c r="U147" s="23"/>
      <c r="V147" s="23"/>
      <c r="W147" s="23"/>
      <c r="X147" s="23"/>
      <c r="Y147" s="23"/>
      <c r="Z147" s="23"/>
      <c r="AA147" s="23"/>
      <c r="AB147" s="23"/>
      <c r="AC147" s="23"/>
      <c r="AD147" s="23"/>
      <c r="AE147" s="23"/>
      <c r="AF147" s="315"/>
      <c r="AG147" s="12"/>
      <c r="AH147" s="12"/>
      <c r="AI147" s="12"/>
      <c r="AJ147" s="12"/>
      <c r="AK147" s="12"/>
      <c r="AL147" s="12"/>
      <c r="AM147" s="12"/>
      <c r="AN147" s="12"/>
      <c r="AO147" s="12"/>
      <c r="AP147" s="12"/>
      <c r="AQ147" s="12"/>
      <c r="AR147" s="12"/>
      <c r="AS147" s="12"/>
      <c r="AT147" s="12"/>
    </row>
    <row r="148" spans="2:46" s="27" customFormat="1" ht="13.15" customHeight="1" x14ac:dyDescent="0.2">
      <c r="E148" s="115"/>
      <c r="G148" s="12"/>
      <c r="H148" s="12"/>
      <c r="I148" s="12"/>
      <c r="J148" s="12"/>
      <c r="K148" s="12"/>
      <c r="L148" s="6"/>
      <c r="M148" s="6">
        <f>+G148-I148-K148</f>
        <v>0</v>
      </c>
      <c r="N148" s="6"/>
      <c r="O148" s="6"/>
      <c r="P148" s="6"/>
      <c r="Q148" s="6"/>
      <c r="R148" s="6"/>
      <c r="S148" s="6"/>
      <c r="T148" s="6"/>
      <c r="U148" s="6"/>
      <c r="V148" s="6"/>
      <c r="W148" s="6"/>
      <c r="X148" s="6"/>
      <c r="Y148" s="6"/>
      <c r="Z148" s="6"/>
      <c r="AA148" s="6"/>
      <c r="AB148" s="6"/>
      <c r="AC148" s="6"/>
      <c r="AD148" s="6"/>
      <c r="AE148" s="6">
        <f>M148-SUM(O148:AC148)</f>
        <v>0</v>
      </c>
      <c r="AF148" s="318"/>
    </row>
    <row r="149" spans="2:46" ht="13.5" customHeight="1" x14ac:dyDescent="0.2">
      <c r="L149" s="6"/>
      <c r="M149" s="6">
        <f>+G149-I149-K149</f>
        <v>0</v>
      </c>
      <c r="N149" s="6"/>
      <c r="O149" s="6"/>
      <c r="P149" s="6"/>
      <c r="Q149" s="6"/>
      <c r="R149" s="6"/>
      <c r="S149" s="6"/>
      <c r="T149" s="6"/>
      <c r="U149" s="6"/>
      <c r="V149" s="6"/>
      <c r="W149" s="6"/>
      <c r="X149" s="6"/>
      <c r="Y149" s="6"/>
      <c r="Z149" s="6"/>
      <c r="AA149" s="6"/>
      <c r="AB149" s="6"/>
      <c r="AC149" s="6"/>
      <c r="AE149" s="6">
        <f>M149-SUM(O149:AC149)</f>
        <v>0</v>
      </c>
      <c r="AF149" s="315"/>
      <c r="AG149" s="12"/>
      <c r="AH149" s="12"/>
      <c r="AI149" s="12"/>
      <c r="AJ149" s="12"/>
      <c r="AK149" s="12"/>
      <c r="AL149" s="12"/>
      <c r="AM149" s="12"/>
      <c r="AN149" s="12"/>
      <c r="AO149" s="12"/>
      <c r="AP149" s="12"/>
      <c r="AQ149" s="12"/>
      <c r="AR149" s="12"/>
      <c r="AS149" s="12"/>
      <c r="AT149" s="12"/>
    </row>
    <row r="150" spans="2:46" ht="13.5" customHeight="1" x14ac:dyDescent="0.2">
      <c r="L150" s="6"/>
      <c r="N150" s="6"/>
      <c r="O150" s="5"/>
      <c r="P150" s="6"/>
      <c r="Q150" s="5"/>
      <c r="R150" s="6"/>
      <c r="S150" s="5"/>
      <c r="T150" s="6"/>
      <c r="U150" s="5"/>
      <c r="V150" s="6"/>
      <c r="W150" s="5"/>
      <c r="X150" s="6"/>
      <c r="Y150" s="5"/>
      <c r="Z150" s="6"/>
      <c r="AA150" s="5"/>
      <c r="AB150" s="5"/>
      <c r="AC150" s="5"/>
      <c r="AE150" s="5"/>
      <c r="AF150" s="315"/>
      <c r="AG150" s="12"/>
      <c r="AH150" s="12"/>
      <c r="AI150" s="12"/>
      <c r="AJ150" s="12"/>
      <c r="AK150" s="12"/>
      <c r="AL150" s="12"/>
      <c r="AM150" s="12"/>
      <c r="AN150" s="12"/>
      <c r="AO150" s="12"/>
      <c r="AP150" s="12"/>
      <c r="AQ150" s="12"/>
      <c r="AR150" s="12"/>
      <c r="AS150" s="12"/>
      <c r="AT150" s="12"/>
    </row>
    <row r="151" spans="2:46" ht="13.5" customHeight="1" x14ac:dyDescent="0.2">
      <c r="B151" s="5"/>
      <c r="C151" s="5"/>
      <c r="E151" s="115" t="s">
        <v>57</v>
      </c>
      <c r="G151" s="92">
        <f>SUM(G148:G150)</f>
        <v>0</v>
      </c>
      <c r="H151" s="6"/>
      <c r="I151" s="92">
        <f>SUM(I148:I150)</f>
        <v>0</v>
      </c>
      <c r="J151" s="6"/>
      <c r="K151" s="92">
        <f>SUM(K148:K150)</f>
        <v>0</v>
      </c>
      <c r="L151" s="6"/>
      <c r="M151" s="92">
        <f>SUM(M148:M150)</f>
        <v>0</v>
      </c>
      <c r="N151" s="6"/>
      <c r="O151" s="92">
        <f>SUM(O148:O150)</f>
        <v>0</v>
      </c>
      <c r="P151" s="6"/>
      <c r="Q151" s="92">
        <f>SUM(Q148:Q150)</f>
        <v>0</v>
      </c>
      <c r="R151" s="6"/>
      <c r="S151" s="92">
        <f>SUM(S148:S150)</f>
        <v>0</v>
      </c>
      <c r="T151" s="6"/>
      <c r="U151" s="92">
        <f>SUM(U148:U150)</f>
        <v>0</v>
      </c>
      <c r="V151" s="6"/>
      <c r="W151" s="92">
        <f>SUM(W148:W150)</f>
        <v>0</v>
      </c>
      <c r="X151" s="6"/>
      <c r="Y151" s="92">
        <f>SUM(Y148:Y150)</f>
        <v>0</v>
      </c>
      <c r="Z151" s="6"/>
      <c r="AA151" s="92">
        <f>SUM(AA148:AA150)</f>
        <v>0</v>
      </c>
      <c r="AB151" s="6"/>
      <c r="AC151" s="92">
        <f>SUM(AC148:AC150)</f>
        <v>0</v>
      </c>
      <c r="AE151" s="92">
        <f>SUM(AE148:AE150)</f>
        <v>0</v>
      </c>
      <c r="AF151" s="315"/>
      <c r="AG151" s="12"/>
      <c r="AH151" s="12">
        <f>AE151</f>
        <v>0</v>
      </c>
      <c r="AI151" s="12"/>
      <c r="AJ151" s="12"/>
      <c r="AK151" s="12"/>
      <c r="AL151" s="12"/>
      <c r="AM151" s="12"/>
      <c r="AN151" s="12"/>
      <c r="AO151" s="12"/>
      <c r="AP151" s="12"/>
      <c r="AQ151" s="12"/>
      <c r="AR151" s="12"/>
      <c r="AS151" s="12"/>
      <c r="AT151" s="12"/>
    </row>
    <row r="152" spans="2:46" s="6" customFormat="1" ht="13.5" customHeight="1" x14ac:dyDescent="0.2">
      <c r="B152" s="5"/>
      <c r="C152" s="5"/>
      <c r="E152" s="3"/>
      <c r="AF152" s="315"/>
    </row>
    <row r="153" spans="2:46" ht="13.5" customHeight="1" x14ac:dyDescent="0.2">
      <c r="B153" s="23" t="s">
        <v>243</v>
      </c>
      <c r="C153" s="23"/>
      <c r="D153" s="23"/>
      <c r="E153" s="3"/>
      <c r="F153" s="23"/>
      <c r="G153" s="6"/>
      <c r="H153" s="6"/>
      <c r="I153" s="6"/>
      <c r="J153" s="6"/>
      <c r="K153" s="6"/>
      <c r="L153" s="6"/>
      <c r="M153" s="6"/>
      <c r="N153" s="23"/>
      <c r="O153" s="23"/>
      <c r="P153" s="23"/>
      <c r="Q153" s="23"/>
      <c r="R153" s="23"/>
      <c r="S153" s="23"/>
      <c r="T153" s="23"/>
      <c r="U153" s="23"/>
      <c r="V153" s="23"/>
      <c r="W153" s="23"/>
      <c r="X153" s="23"/>
      <c r="Y153" s="23"/>
      <c r="Z153" s="23"/>
      <c r="AA153" s="23"/>
      <c r="AB153" s="23"/>
      <c r="AC153" s="23"/>
      <c r="AD153" s="23"/>
      <c r="AE153" s="23"/>
      <c r="AF153" s="315"/>
      <c r="AG153" s="12"/>
      <c r="AH153" s="12"/>
      <c r="AI153" s="12"/>
      <c r="AJ153" s="12"/>
      <c r="AK153" s="12"/>
      <c r="AL153" s="12"/>
      <c r="AM153" s="12"/>
      <c r="AN153" s="12"/>
      <c r="AO153" s="12"/>
      <c r="AP153" s="12"/>
      <c r="AQ153" s="12"/>
      <c r="AR153" s="12"/>
      <c r="AS153" s="12"/>
      <c r="AT153" s="12"/>
    </row>
    <row r="154" spans="2:46" s="27" customFormat="1" ht="13.5" customHeight="1" x14ac:dyDescent="0.2">
      <c r="E154" s="115"/>
      <c r="G154" s="12"/>
      <c r="H154" s="12"/>
      <c r="I154" s="12"/>
      <c r="J154" s="12"/>
      <c r="K154" s="12"/>
      <c r="L154" s="6"/>
      <c r="M154" s="6">
        <f>+G154-I154-K154</f>
        <v>0</v>
      </c>
      <c r="N154" s="6"/>
      <c r="O154" s="6"/>
      <c r="P154" s="6"/>
      <c r="Q154" s="6"/>
      <c r="R154" s="6"/>
      <c r="S154" s="6"/>
      <c r="T154" s="6"/>
      <c r="U154" s="6"/>
      <c r="V154" s="6"/>
      <c r="W154" s="6"/>
      <c r="X154" s="6"/>
      <c r="Y154" s="6"/>
      <c r="Z154" s="6"/>
      <c r="AA154" s="6"/>
      <c r="AB154" s="6"/>
      <c r="AC154" s="6"/>
      <c r="AD154" s="6"/>
      <c r="AE154" s="6">
        <f>M154-SUM(O154:AC154)</f>
        <v>0</v>
      </c>
      <c r="AF154" s="318"/>
    </row>
    <row r="155" spans="2:46" ht="13.5" customHeight="1" x14ac:dyDescent="0.2">
      <c r="L155" s="6"/>
      <c r="M155" s="6">
        <f>+G155-I155-K155</f>
        <v>0</v>
      </c>
      <c r="N155" s="6"/>
      <c r="O155" s="6"/>
      <c r="P155" s="6"/>
      <c r="Q155" s="6"/>
      <c r="R155" s="6"/>
      <c r="S155" s="6"/>
      <c r="T155" s="6"/>
      <c r="U155" s="6"/>
      <c r="V155" s="6"/>
      <c r="W155" s="6"/>
      <c r="X155" s="6"/>
      <c r="Y155" s="6"/>
      <c r="Z155" s="6"/>
      <c r="AA155" s="6"/>
      <c r="AB155" s="6"/>
      <c r="AC155" s="6"/>
      <c r="AE155" s="6">
        <f>M155-SUM(O155:AC155)</f>
        <v>0</v>
      </c>
      <c r="AF155" s="315"/>
      <c r="AG155" s="12"/>
      <c r="AH155" s="12"/>
      <c r="AI155" s="12"/>
      <c r="AJ155" s="12"/>
      <c r="AK155" s="12"/>
      <c r="AL155" s="12"/>
      <c r="AM155" s="12"/>
      <c r="AN155" s="12"/>
      <c r="AO155" s="12"/>
      <c r="AP155" s="12"/>
      <c r="AQ155" s="12"/>
      <c r="AR155" s="12"/>
      <c r="AS155" s="12"/>
      <c r="AT155" s="12"/>
    </row>
    <row r="156" spans="2:46" ht="13.5" customHeight="1" x14ac:dyDescent="0.2">
      <c r="L156" s="6"/>
      <c r="M156" s="6">
        <f>+G156-I156-K156</f>
        <v>0</v>
      </c>
      <c r="N156" s="6"/>
      <c r="O156" s="6"/>
      <c r="P156" s="6"/>
      <c r="Q156" s="6"/>
      <c r="R156" s="6"/>
      <c r="S156" s="6"/>
      <c r="T156" s="6"/>
      <c r="U156" s="6"/>
      <c r="V156" s="6"/>
      <c r="W156" s="6"/>
      <c r="X156" s="6"/>
      <c r="Y156" s="6"/>
      <c r="Z156" s="6"/>
      <c r="AA156" s="6"/>
      <c r="AB156" s="6"/>
      <c r="AC156" s="6"/>
      <c r="AE156" s="6">
        <f>M156-SUM(O156:AC156)</f>
        <v>0</v>
      </c>
      <c r="AF156" s="315"/>
      <c r="AG156" s="12"/>
      <c r="AH156" s="12"/>
      <c r="AI156" s="12"/>
      <c r="AJ156" s="12"/>
      <c r="AK156" s="12"/>
      <c r="AL156" s="12"/>
      <c r="AM156" s="12"/>
      <c r="AN156" s="12"/>
      <c r="AO156" s="12"/>
      <c r="AP156" s="12"/>
      <c r="AQ156" s="12"/>
      <c r="AR156" s="12"/>
      <c r="AS156" s="12"/>
      <c r="AT156" s="12"/>
    </row>
    <row r="157" spans="2:46" ht="13.5" customHeight="1" x14ac:dyDescent="0.2">
      <c r="L157" s="6"/>
      <c r="N157" s="6"/>
      <c r="O157" s="5"/>
      <c r="P157" s="6"/>
      <c r="Q157" s="5"/>
      <c r="R157" s="6"/>
      <c r="S157" s="5"/>
      <c r="T157" s="6"/>
      <c r="U157" s="5"/>
      <c r="V157" s="6"/>
      <c r="W157" s="5"/>
      <c r="X157" s="6"/>
      <c r="Y157" s="5"/>
      <c r="Z157" s="6"/>
      <c r="AA157" s="5"/>
      <c r="AB157" s="5"/>
      <c r="AC157" s="5"/>
      <c r="AE157" s="5"/>
      <c r="AF157" s="315"/>
      <c r="AG157" s="12"/>
      <c r="AH157" s="12"/>
      <c r="AI157" s="12"/>
      <c r="AJ157" s="12"/>
      <c r="AK157" s="12"/>
      <c r="AL157" s="12"/>
      <c r="AM157" s="12"/>
      <c r="AN157" s="12"/>
      <c r="AO157" s="12"/>
      <c r="AP157" s="12"/>
      <c r="AQ157" s="12"/>
      <c r="AR157" s="12"/>
      <c r="AS157" s="12"/>
      <c r="AT157" s="12"/>
    </row>
    <row r="158" spans="2:46" ht="13.5" customHeight="1" x14ac:dyDescent="0.2">
      <c r="B158" s="5"/>
      <c r="C158" s="5"/>
      <c r="E158" s="115" t="s">
        <v>57</v>
      </c>
      <c r="G158" s="92">
        <f>SUM(G154:G157)</f>
        <v>0</v>
      </c>
      <c r="H158" s="6"/>
      <c r="I158" s="92">
        <f>SUM(I154:I157)</f>
        <v>0</v>
      </c>
      <c r="J158" s="6"/>
      <c r="K158" s="92">
        <f>SUM(K154:K157)</f>
        <v>0</v>
      </c>
      <c r="L158" s="6"/>
      <c r="M158" s="92">
        <f>SUM(M154:M157)</f>
        <v>0</v>
      </c>
      <c r="N158" s="6"/>
      <c r="O158" s="92">
        <f>SUM(O154:O157)</f>
        <v>0</v>
      </c>
      <c r="P158" s="6"/>
      <c r="Q158" s="92">
        <f>SUM(Q154:Q157)</f>
        <v>0</v>
      </c>
      <c r="R158" s="6"/>
      <c r="S158" s="92">
        <f>SUM(S154:S157)</f>
        <v>0</v>
      </c>
      <c r="T158" s="6"/>
      <c r="U158" s="92">
        <f>SUM(U154:U157)</f>
        <v>0</v>
      </c>
      <c r="V158" s="6"/>
      <c r="W158" s="92">
        <f>SUM(W154:W157)</f>
        <v>0</v>
      </c>
      <c r="X158" s="6"/>
      <c r="Y158" s="92">
        <f>SUM(Y154:Y157)</f>
        <v>0</v>
      </c>
      <c r="Z158" s="6"/>
      <c r="AA158" s="92">
        <f>SUM(AA154:AA157)</f>
        <v>0</v>
      </c>
      <c r="AB158" s="6"/>
      <c r="AC158" s="92">
        <f>SUM(AC154:AC157)</f>
        <v>0</v>
      </c>
      <c r="AE158" s="92">
        <f>SUM(AE154:AE157)</f>
        <v>0</v>
      </c>
      <c r="AF158" s="315"/>
      <c r="AG158" s="12"/>
      <c r="AH158" s="12">
        <f>AE158</f>
        <v>0</v>
      </c>
      <c r="AI158" s="12"/>
      <c r="AJ158" s="12"/>
      <c r="AK158" s="12"/>
      <c r="AL158" s="12"/>
      <c r="AM158" s="12"/>
      <c r="AN158" s="12"/>
      <c r="AO158" s="12"/>
      <c r="AP158" s="12"/>
      <c r="AQ158" s="12"/>
      <c r="AR158" s="12"/>
      <c r="AS158" s="12"/>
      <c r="AT158" s="12"/>
    </row>
    <row r="159" spans="2:46" ht="13.5" customHeight="1" x14ac:dyDescent="0.2">
      <c r="G159" s="5"/>
      <c r="H159" s="5"/>
      <c r="I159" s="5"/>
      <c r="J159" s="5"/>
      <c r="K159" s="5"/>
      <c r="L159" s="5"/>
      <c r="M159" s="5"/>
      <c r="N159" s="6"/>
      <c r="O159" s="6"/>
      <c r="P159" s="6"/>
      <c r="Q159" s="6"/>
      <c r="R159" s="6"/>
      <c r="S159" s="6"/>
      <c r="T159" s="6"/>
      <c r="U159" s="6"/>
      <c r="V159" s="6"/>
      <c r="W159" s="6"/>
      <c r="X159" s="6"/>
      <c r="Y159" s="6"/>
      <c r="Z159" s="6"/>
      <c r="AA159" s="6"/>
      <c r="AB159" s="6"/>
      <c r="AC159" s="6"/>
      <c r="AE159" s="6"/>
      <c r="AF159" s="315"/>
      <c r="AG159" s="12"/>
      <c r="AH159" s="12"/>
      <c r="AI159" s="12"/>
      <c r="AJ159" s="12"/>
      <c r="AK159" s="12"/>
      <c r="AL159" s="12"/>
      <c r="AM159" s="12"/>
      <c r="AN159" s="12"/>
      <c r="AO159" s="12"/>
      <c r="AP159" s="12"/>
      <c r="AQ159" s="12"/>
      <c r="AR159" s="12"/>
      <c r="AS159" s="12"/>
      <c r="AT159" s="12"/>
    </row>
    <row r="160" spans="2:46" s="6" customFormat="1" ht="13.5" customHeight="1" x14ac:dyDescent="0.2">
      <c r="E160" s="3"/>
      <c r="G160" s="5"/>
      <c r="H160" s="5"/>
      <c r="I160" s="5"/>
      <c r="J160" s="5"/>
      <c r="K160" s="5"/>
      <c r="L160" s="5"/>
      <c r="M160" s="5"/>
      <c r="AF160" s="315"/>
    </row>
    <row r="161" spans="1:46" ht="13.5" customHeight="1" x14ac:dyDescent="0.2">
      <c r="B161" s="5"/>
      <c r="C161" s="5"/>
      <c r="E161" s="115" t="s">
        <v>71</v>
      </c>
      <c r="G161" s="92">
        <f>+G21+G31+G42+G52+G60+G71+G78+G85+G93+G102+G109+G117+G124+G131+G138+G145+G151+G158</f>
        <v>16286126</v>
      </c>
      <c r="H161" s="6"/>
      <c r="I161" s="92">
        <f>+I21+I31+I42+I52+I60+I71+I78+I85+I93+I102+I109+I117+I124+I131+I138+I145+I151+I158</f>
        <v>23000</v>
      </c>
      <c r="J161" s="6"/>
      <c r="K161" s="92">
        <f>+K21+K31+K42+K52+K60+K71+K78+K85+K93+K102+K109+K117+K124+K131+K138+K145+K151+K158</f>
        <v>400000</v>
      </c>
      <c r="L161" s="6"/>
      <c r="M161" s="92">
        <f>+M21+M31+M42+M52+M60+M71+M78+M85+M93+M102+M109+M117+M124+M131+M138+M145+M151+M158</f>
        <v>15863126</v>
      </c>
      <c r="N161" s="6"/>
      <c r="O161" s="92">
        <f>+O21+O31+O42+O52+O60+O71+O78+O85+O93+O102+O109+O117+O124+O131+O138+O145+O151+O158</f>
        <v>1389169</v>
      </c>
      <c r="P161" s="6"/>
      <c r="Q161" s="92">
        <f>+Q21+Q31+Q42+Q52+Q60+Q71+Q78+Q85+Q93+Q102+Q109+Q117+Q124+Q131+Q138+Q145+Q151+Q158</f>
        <v>1532045</v>
      </c>
      <c r="R161" s="6"/>
      <c r="S161" s="92">
        <f>+S21+S31+S42+S52+S60+S71+S78+S85+S93+S102+S109+S117+S124+S131+S138+S145+S151+S158</f>
        <v>0</v>
      </c>
      <c r="T161" s="6"/>
      <c r="U161" s="92">
        <f>+U21+U31+U42+U52+U60+U71+U78+U85+U93+U102+U109+U117+U124+U131+U138+U145+U151+U158</f>
        <v>788246</v>
      </c>
      <c r="V161" s="6"/>
      <c r="W161" s="92">
        <f>+W21+W31+W42+W52+W60+W71+W78+W85+W93+W102+W109+W117+W124+W131+W138+W145+W151+W158</f>
        <v>0</v>
      </c>
      <c r="X161" s="6"/>
      <c r="Y161" s="92">
        <f>+Y21+Y31+Y42+Y52+Y60+Y71+Y78+Y85+Y93+Y102+Y109+Y117+Y124+Y131+Y138+Y145+Y151+Y158</f>
        <v>0</v>
      </c>
      <c r="Z161" s="6"/>
      <c r="AA161" s="92">
        <f>+AA21+AA31+AA42+AA52+AA60+AA71+AA78+AA85+AA93+AA102+AA109+AA117+AA124+AA131+AA138+AA145+AA151+AA158</f>
        <v>25000</v>
      </c>
      <c r="AB161" s="6"/>
      <c r="AC161" s="92">
        <f>+AC21+AC31+AC42+AC52+AC60+AC71+AC78+AC85+AC93+AC102+AC109+AC117+AC124+AC131+AC138+AC145+AC151+AC158</f>
        <v>922341</v>
      </c>
      <c r="AE161" s="92">
        <f>+AE21+AE31+AE42+AE52+AE60+AE71+AE78+AE85+AE93+AE102+AE109+AE117+AE124+AE131+AE138+AE145+AE151+AE158</f>
        <v>11206325</v>
      </c>
      <c r="AF161" s="315"/>
      <c r="AG161" s="107">
        <f>SUM(AG16:AG160)</f>
        <v>5011131</v>
      </c>
      <c r="AH161" s="107">
        <f>SUM(AH16:AH160)</f>
        <v>6195194</v>
      </c>
      <c r="AI161" s="12"/>
      <c r="AJ161" s="12"/>
      <c r="AK161" s="12"/>
      <c r="AL161" s="12"/>
      <c r="AM161" s="12"/>
      <c r="AN161" s="12"/>
      <c r="AO161" s="12"/>
      <c r="AP161" s="12"/>
      <c r="AQ161" s="12"/>
      <c r="AR161" s="12"/>
      <c r="AS161" s="12"/>
      <c r="AT161" s="12"/>
    </row>
    <row r="162" spans="1:46" ht="13.5" customHeight="1" x14ac:dyDescent="0.2">
      <c r="G162" s="6"/>
      <c r="H162" s="6"/>
      <c r="I162" s="6"/>
      <c r="J162" s="6"/>
      <c r="K162" s="6"/>
      <c r="L162" s="6"/>
      <c r="M162" s="104" t="s">
        <v>419</v>
      </c>
      <c r="N162" s="6"/>
      <c r="O162" s="6"/>
      <c r="P162" s="6"/>
      <c r="Q162" s="6"/>
      <c r="R162" s="6"/>
      <c r="S162" s="6"/>
      <c r="T162" s="6"/>
      <c r="U162" s="6"/>
      <c r="V162" s="6"/>
      <c r="W162" s="6"/>
      <c r="X162" s="6"/>
      <c r="Y162" s="6"/>
      <c r="Z162" s="6"/>
      <c r="AA162" s="6"/>
      <c r="AB162" s="6"/>
      <c r="AC162" s="6"/>
      <c r="AD162" s="5"/>
      <c r="AE162" s="6"/>
      <c r="AF162" s="315"/>
    </row>
    <row r="163" spans="1:46" ht="13.5" customHeight="1" x14ac:dyDescent="0.2">
      <c r="G163" s="6"/>
      <c r="H163" s="6"/>
      <c r="I163" s="6"/>
      <c r="J163" s="6"/>
      <c r="K163" s="6"/>
      <c r="L163" s="6"/>
      <c r="M163" s="105" t="s">
        <v>446</v>
      </c>
      <c r="N163" s="6"/>
      <c r="P163" s="6"/>
      <c r="R163" s="6"/>
      <c r="T163" s="6"/>
      <c r="V163" s="6"/>
      <c r="X163" s="6"/>
      <c r="Z163" s="6"/>
      <c r="AB163" s="6"/>
      <c r="AF163" s="315"/>
    </row>
    <row r="164" spans="1:46" ht="16.5" customHeight="1" x14ac:dyDescent="0.2">
      <c r="B164" s="103" t="s">
        <v>196</v>
      </c>
      <c r="C164" s="103"/>
      <c r="D164" s="103"/>
      <c r="L164" s="6"/>
      <c r="N164" s="6"/>
      <c r="AD164" s="12"/>
      <c r="AF164" s="315"/>
    </row>
    <row r="165" spans="1:46" ht="16.5" customHeight="1" x14ac:dyDescent="0.2">
      <c r="A165" s="390">
        <v>780</v>
      </c>
      <c r="D165" s="12" t="s">
        <v>275</v>
      </c>
      <c r="G165" s="389">
        <v>41648</v>
      </c>
      <c r="L165" s="6"/>
      <c r="M165" s="6">
        <f>+G165-I165-K165</f>
        <v>41648</v>
      </c>
      <c r="N165" s="6"/>
      <c r="Q165" s="389"/>
      <c r="R165" s="389"/>
      <c r="S165" s="389"/>
      <c r="T165" s="389"/>
      <c r="U165" s="389"/>
      <c r="V165" s="389"/>
      <c r="W165" s="389"/>
      <c r="X165" s="389"/>
      <c r="Y165" s="389"/>
      <c r="Z165" s="389"/>
      <c r="AA165" s="389"/>
      <c r="AB165" s="389"/>
      <c r="AC165" s="389">
        <v>7645</v>
      </c>
      <c r="AE165" s="6">
        <f>M165-SUM(O165:AC165)</f>
        <v>34003</v>
      </c>
      <c r="AF165" s="315"/>
    </row>
    <row r="166" spans="1:46" ht="16.5" customHeight="1" x14ac:dyDescent="0.2">
      <c r="A166" s="390">
        <v>781</v>
      </c>
      <c r="D166" s="12" t="s">
        <v>226</v>
      </c>
      <c r="G166" s="389">
        <v>19474</v>
      </c>
      <c r="L166" s="6"/>
      <c r="M166" s="6">
        <f>+G166-I166-K166</f>
        <v>19474</v>
      </c>
      <c r="N166" s="6"/>
      <c r="Q166" s="389"/>
      <c r="R166" s="389"/>
      <c r="S166" s="389"/>
      <c r="T166" s="389"/>
      <c r="U166" s="389"/>
      <c r="V166" s="389"/>
      <c r="W166" s="389"/>
      <c r="X166" s="389"/>
      <c r="Y166" s="389"/>
      <c r="Z166" s="389"/>
      <c r="AA166" s="389"/>
      <c r="AB166" s="389"/>
      <c r="AC166" s="389"/>
      <c r="AE166" s="6">
        <f>M166-SUM(O166:AC166)</f>
        <v>19474</v>
      </c>
      <c r="AF166" s="315"/>
    </row>
    <row r="167" spans="1:46" ht="16.5" customHeight="1" x14ac:dyDescent="0.2">
      <c r="A167" s="390">
        <v>782</v>
      </c>
      <c r="D167" s="12" t="s">
        <v>227</v>
      </c>
      <c r="G167" s="389">
        <v>84661</v>
      </c>
      <c r="L167" s="6"/>
      <c r="M167" s="6">
        <f>+G167-I167-K167</f>
        <v>84661</v>
      </c>
      <c r="N167" s="6"/>
      <c r="Q167" s="389">
        <v>33481</v>
      </c>
      <c r="R167" s="389"/>
      <c r="S167" s="389"/>
      <c r="T167" s="389"/>
      <c r="U167" s="389"/>
      <c r="V167" s="389"/>
      <c r="W167" s="389"/>
      <c r="X167" s="389"/>
      <c r="Y167" s="389"/>
      <c r="Z167" s="389"/>
      <c r="AA167" s="389"/>
      <c r="AB167" s="389"/>
      <c r="AC167" s="389">
        <v>2895</v>
      </c>
      <c r="AE167" s="6">
        <f>M167-SUM(O167:AC167)</f>
        <v>48285</v>
      </c>
      <c r="AF167" s="315"/>
    </row>
    <row r="168" spans="1:46" ht="16.5" customHeight="1" x14ac:dyDescent="0.2">
      <c r="A168" s="390">
        <v>785</v>
      </c>
      <c r="D168" s="12" t="s">
        <v>228</v>
      </c>
      <c r="G168" s="389">
        <v>42735</v>
      </c>
      <c r="L168" s="6"/>
      <c r="M168" s="6">
        <f>+G168-I168-K168</f>
        <v>42735</v>
      </c>
      <c r="N168" s="6"/>
      <c r="T168" s="6"/>
      <c r="V168" s="6"/>
      <c r="X168" s="6"/>
      <c r="Z168" s="6"/>
      <c r="AB168" s="6"/>
      <c r="AE168" s="6">
        <f>M168-SUM(O168:AC168)</f>
        <v>42735</v>
      </c>
      <c r="AF168" s="315"/>
    </row>
    <row r="169" spans="1:46" ht="16.5" customHeight="1" x14ac:dyDescent="0.2">
      <c r="G169" s="13"/>
      <c r="H169" s="6"/>
      <c r="I169" s="13"/>
      <c r="J169" s="6"/>
      <c r="K169" s="13"/>
      <c r="L169" s="6"/>
      <c r="M169" s="13"/>
      <c r="N169" s="6"/>
      <c r="O169" s="13"/>
      <c r="P169" s="6"/>
      <c r="Q169" s="13"/>
      <c r="R169" s="6"/>
      <c r="S169" s="13"/>
      <c r="T169" s="6"/>
      <c r="U169" s="13"/>
      <c r="V169" s="6"/>
      <c r="W169" s="13"/>
      <c r="X169" s="6"/>
      <c r="Y169" s="13"/>
      <c r="Z169" s="6"/>
      <c r="AA169" s="13"/>
      <c r="AB169" s="6"/>
      <c r="AC169" s="13"/>
      <c r="AE169" s="13"/>
      <c r="AF169" s="315"/>
    </row>
    <row r="170" spans="1:46" ht="16.5" customHeight="1" x14ac:dyDescent="0.2">
      <c r="E170" s="115" t="s">
        <v>313</v>
      </c>
      <c r="G170" s="6">
        <f>SUM(G165:G169)</f>
        <v>188518</v>
      </c>
      <c r="H170" s="6"/>
      <c r="I170" s="6">
        <f>SUM(I165:I169)</f>
        <v>0</v>
      </c>
      <c r="J170" s="6"/>
      <c r="K170" s="6">
        <f>SUM(K165:K169)</f>
        <v>0</v>
      </c>
      <c r="L170" s="6"/>
      <c r="M170" s="6">
        <f>SUM(M165:M169)</f>
        <v>188518</v>
      </c>
      <c r="N170" s="6"/>
      <c r="O170" s="6">
        <f>SUM(O165:O169)</f>
        <v>0</v>
      </c>
      <c r="P170" s="6"/>
      <c r="Q170" s="6">
        <f>SUM(Q165:Q169)</f>
        <v>33481</v>
      </c>
      <c r="R170" s="6"/>
      <c r="S170" s="6">
        <f>SUM(S165:S169)</f>
        <v>0</v>
      </c>
      <c r="T170" s="6"/>
      <c r="U170" s="6">
        <f>SUM(U165:U169)</f>
        <v>0</v>
      </c>
      <c r="V170" s="6"/>
      <c r="W170" s="6">
        <f>SUM(W165:W169)</f>
        <v>0</v>
      </c>
      <c r="X170" s="6"/>
      <c r="Y170" s="6">
        <f>SUM(Y165:Y169)</f>
        <v>0</v>
      </c>
      <c r="Z170" s="6"/>
      <c r="AA170" s="6">
        <f>SUM(AA165:AA169)</f>
        <v>0</v>
      </c>
      <c r="AB170" s="6"/>
      <c r="AC170" s="6">
        <f>SUM(AC165:AC169)</f>
        <v>10540</v>
      </c>
      <c r="AE170" s="107">
        <f>SUM(AE165:AE169)</f>
        <v>144497</v>
      </c>
      <c r="AF170" s="315"/>
      <c r="AH170" s="6">
        <f>AE170</f>
        <v>144497</v>
      </c>
    </row>
    <row r="171" spans="1:46" ht="13.5" customHeight="1" x14ac:dyDescent="0.2">
      <c r="G171" s="6"/>
      <c r="H171" s="6"/>
      <c r="I171" s="6"/>
      <c r="J171" s="6"/>
      <c r="K171" s="6"/>
      <c r="L171" s="6"/>
      <c r="M171" s="6"/>
      <c r="N171" s="6"/>
      <c r="O171" s="6"/>
      <c r="P171" s="6"/>
      <c r="Q171" s="6"/>
      <c r="R171" s="6"/>
      <c r="S171" s="6"/>
      <c r="T171" s="6"/>
      <c r="U171" s="6"/>
      <c r="V171" s="6"/>
      <c r="W171" s="6"/>
      <c r="X171" s="6"/>
      <c r="Y171" s="6"/>
      <c r="Z171" s="6"/>
      <c r="AA171" s="6"/>
      <c r="AB171" s="6"/>
      <c r="AC171" s="6"/>
      <c r="AE171" s="6"/>
      <c r="AF171" s="315"/>
      <c r="AG171" s="12"/>
      <c r="AH171" s="12"/>
      <c r="AI171" s="12"/>
      <c r="AJ171" s="12"/>
      <c r="AK171" s="12"/>
      <c r="AL171" s="12"/>
      <c r="AM171" s="12"/>
      <c r="AN171" s="12"/>
      <c r="AO171" s="12"/>
      <c r="AP171" s="12"/>
      <c r="AQ171" s="12"/>
      <c r="AR171" s="12"/>
      <c r="AS171" s="12"/>
      <c r="AT171" s="12"/>
    </row>
    <row r="172" spans="1:46" ht="13.5" customHeight="1" x14ac:dyDescent="0.2">
      <c r="G172" s="6"/>
      <c r="H172" s="6"/>
      <c r="I172" s="6"/>
      <c r="J172" s="6"/>
      <c r="K172" s="6"/>
      <c r="L172" s="6"/>
      <c r="M172" s="6"/>
      <c r="N172" s="6"/>
      <c r="O172" s="6"/>
      <c r="P172" s="6"/>
      <c r="Q172" s="6"/>
      <c r="R172" s="6"/>
      <c r="S172" s="6"/>
      <c r="T172" s="6"/>
      <c r="U172" s="6"/>
      <c r="V172" s="6"/>
      <c r="W172" s="6"/>
      <c r="X172" s="6"/>
      <c r="Y172" s="6"/>
      <c r="Z172" s="6"/>
      <c r="AA172" s="6"/>
      <c r="AB172" s="6"/>
      <c r="AC172" s="6"/>
      <c r="AE172" s="6"/>
      <c r="AF172" s="315"/>
      <c r="AG172" s="12"/>
      <c r="AH172" s="12"/>
      <c r="AI172" s="12"/>
      <c r="AJ172" s="12"/>
      <c r="AK172" s="12"/>
      <c r="AL172" s="12"/>
      <c r="AM172" s="12"/>
      <c r="AN172" s="12"/>
      <c r="AO172" s="12"/>
      <c r="AP172" s="12"/>
      <c r="AQ172" s="12"/>
      <c r="AR172" s="12"/>
      <c r="AS172" s="12"/>
      <c r="AT172" s="12"/>
    </row>
    <row r="173" spans="1:46" ht="13.5" customHeight="1" x14ac:dyDescent="0.2">
      <c r="B173" s="103"/>
      <c r="C173" s="103"/>
      <c r="D173" s="12" t="s">
        <v>197</v>
      </c>
      <c r="G173" s="92">
        <f>G161+G170</f>
        <v>16474644</v>
      </c>
      <c r="H173" s="6"/>
      <c r="I173" s="92">
        <f>I161+I170</f>
        <v>23000</v>
      </c>
      <c r="J173" s="6"/>
      <c r="K173" s="92">
        <f>K161+K170</f>
        <v>400000</v>
      </c>
      <c r="L173" s="6"/>
      <c r="M173" s="92">
        <f>M161+M170</f>
        <v>16051644</v>
      </c>
      <c r="N173" s="6"/>
      <c r="O173" s="92">
        <f>O161+O170</f>
        <v>1389169</v>
      </c>
      <c r="P173" s="6"/>
      <c r="Q173" s="92">
        <f>Q161+Q170</f>
        <v>1565526</v>
      </c>
      <c r="R173" s="6"/>
      <c r="S173" s="92">
        <f>S161+S170</f>
        <v>0</v>
      </c>
      <c r="T173" s="6"/>
      <c r="U173" s="92">
        <f>U161+U170</f>
        <v>788246</v>
      </c>
      <c r="V173" s="6"/>
      <c r="W173" s="92">
        <f>W161+W170</f>
        <v>0</v>
      </c>
      <c r="X173" s="6"/>
      <c r="Y173" s="92">
        <f>Y161+Y170</f>
        <v>0</v>
      </c>
      <c r="Z173" s="6"/>
      <c r="AA173" s="92">
        <f>AA161+AA170</f>
        <v>25000</v>
      </c>
      <c r="AB173" s="6"/>
      <c r="AC173" s="92">
        <f>AC161+AC170</f>
        <v>932881</v>
      </c>
      <c r="AE173" s="92">
        <f>AE161+AE170</f>
        <v>11350822</v>
      </c>
      <c r="AF173" s="315"/>
      <c r="AG173" s="12"/>
      <c r="AH173" s="12"/>
      <c r="AI173" s="12"/>
      <c r="AJ173" s="12"/>
      <c r="AK173" s="12"/>
      <c r="AL173" s="12"/>
      <c r="AM173" s="12"/>
      <c r="AN173" s="12"/>
      <c r="AO173" s="12"/>
      <c r="AP173" s="12"/>
      <c r="AQ173" s="12"/>
      <c r="AR173" s="12"/>
      <c r="AS173" s="12"/>
      <c r="AT173" s="12"/>
    </row>
    <row r="174" spans="1:46" ht="13.5" customHeight="1" x14ac:dyDescent="0.2">
      <c r="L174" s="6"/>
      <c r="N174" s="6"/>
      <c r="O174" s="6"/>
      <c r="P174" s="6"/>
      <c r="Q174" s="6"/>
      <c r="R174" s="6"/>
      <c r="S174" s="6"/>
      <c r="T174" s="6"/>
      <c r="U174" s="6"/>
      <c r="V174" s="6"/>
      <c r="W174" s="6"/>
      <c r="X174" s="6"/>
      <c r="Y174" s="6"/>
      <c r="Z174" s="6"/>
      <c r="AA174" s="6"/>
      <c r="AB174" s="6"/>
      <c r="AC174" s="6"/>
      <c r="AE174" s="6"/>
      <c r="AF174" s="315"/>
      <c r="AG174" s="12"/>
      <c r="AH174" s="12"/>
      <c r="AI174" s="12"/>
      <c r="AJ174" s="12"/>
      <c r="AK174" s="12"/>
      <c r="AL174" s="12"/>
      <c r="AM174" s="12"/>
      <c r="AN174" s="12"/>
      <c r="AO174" s="12"/>
      <c r="AP174" s="12"/>
      <c r="AQ174" s="12"/>
      <c r="AR174" s="12"/>
      <c r="AS174" s="12"/>
      <c r="AT174" s="12"/>
    </row>
    <row r="175" spans="1:46" ht="13.5" customHeight="1" x14ac:dyDescent="0.2">
      <c r="B175" s="103" t="s">
        <v>72</v>
      </c>
      <c r="C175" s="103"/>
      <c r="D175" s="103"/>
      <c r="L175" s="6"/>
      <c r="N175" s="6"/>
      <c r="O175" s="6"/>
      <c r="P175" s="6"/>
      <c r="Q175" s="6"/>
      <c r="R175" s="6"/>
      <c r="S175" s="6"/>
      <c r="T175" s="6"/>
      <c r="U175" s="6"/>
      <c r="V175" s="6"/>
      <c r="W175" s="6"/>
      <c r="X175" s="6"/>
      <c r="Y175" s="6"/>
      <c r="Z175" s="6"/>
      <c r="AA175" s="6"/>
      <c r="AB175" s="6"/>
      <c r="AC175" s="6"/>
      <c r="AE175" s="6"/>
      <c r="AF175" s="315"/>
      <c r="AG175" s="12"/>
      <c r="AH175" s="12"/>
      <c r="AI175" s="12"/>
      <c r="AJ175" s="12"/>
      <c r="AK175" s="12"/>
      <c r="AL175" s="12"/>
      <c r="AM175" s="12"/>
      <c r="AN175" s="12"/>
      <c r="AO175" s="12"/>
      <c r="AP175" s="12"/>
      <c r="AQ175" s="12"/>
      <c r="AR175" s="12"/>
      <c r="AS175" s="12"/>
      <c r="AT175" s="12"/>
    </row>
    <row r="176" spans="1:46" ht="13.5" customHeight="1" x14ac:dyDescent="0.2">
      <c r="D176" s="12" t="s">
        <v>271</v>
      </c>
      <c r="I176" s="6"/>
      <c r="J176" s="6"/>
      <c r="K176" s="6"/>
      <c r="L176" s="6"/>
      <c r="M176" s="6">
        <f>K173</f>
        <v>400000</v>
      </c>
      <c r="N176" s="6"/>
      <c r="P176" s="6"/>
      <c r="R176" s="6"/>
      <c r="T176" s="6"/>
      <c r="V176" s="6"/>
      <c r="X176" s="6"/>
      <c r="Z176" s="6"/>
      <c r="AB176" s="6"/>
      <c r="AE176" s="6">
        <f t="shared" ref="AE176:AE182" si="8">M176-SUM(O176:AC176)</f>
        <v>400000</v>
      </c>
      <c r="AF176" s="315"/>
      <c r="AG176" s="12"/>
      <c r="AH176" s="12"/>
      <c r="AI176" s="12"/>
      <c r="AJ176" s="12"/>
      <c r="AK176" s="12"/>
      <c r="AL176" s="12"/>
      <c r="AM176" s="12"/>
      <c r="AN176" s="12"/>
      <c r="AO176" s="12"/>
      <c r="AP176" s="12"/>
      <c r="AQ176" s="12"/>
      <c r="AR176" s="12"/>
      <c r="AS176" s="12"/>
      <c r="AT176" s="12"/>
    </row>
    <row r="177" spans="1:46" ht="13.5" customHeight="1" x14ac:dyDescent="0.2">
      <c r="D177" s="12" t="s">
        <v>270</v>
      </c>
      <c r="I177" s="6"/>
      <c r="J177" s="6"/>
      <c r="K177" s="6"/>
      <c r="L177" s="6"/>
      <c r="M177" s="6">
        <f>I173</f>
        <v>23000</v>
      </c>
      <c r="N177" s="6"/>
      <c r="O177" s="389"/>
      <c r="P177" s="389"/>
      <c r="Q177" s="389"/>
      <c r="R177" s="389"/>
      <c r="S177" s="389"/>
      <c r="T177" s="389"/>
      <c r="U177" s="389">
        <v>23000</v>
      </c>
      <c r="V177" s="389"/>
      <c r="W177" s="389"/>
      <c r="X177" s="389"/>
      <c r="Y177" s="389"/>
      <c r="Z177" s="389"/>
      <c r="AA177" s="389"/>
      <c r="AB177" s="389"/>
      <c r="AC177" s="389"/>
      <c r="AE177" s="6">
        <f t="shared" si="8"/>
        <v>0</v>
      </c>
      <c r="AF177" s="315"/>
      <c r="AG177" s="12"/>
      <c r="AH177" s="12"/>
      <c r="AI177" s="12"/>
      <c r="AJ177" s="12"/>
      <c r="AK177" s="12"/>
      <c r="AL177" s="12"/>
      <c r="AM177" s="12"/>
      <c r="AN177" s="12"/>
      <c r="AO177" s="12"/>
      <c r="AP177" s="12"/>
      <c r="AQ177" s="12"/>
      <c r="AR177" s="12"/>
      <c r="AS177" s="12"/>
      <c r="AT177" s="12"/>
    </row>
    <row r="178" spans="1:46" ht="13.5" customHeight="1" x14ac:dyDescent="0.2">
      <c r="A178" s="390">
        <v>100</v>
      </c>
      <c r="C178" s="6"/>
      <c r="D178" s="12" t="s">
        <v>73</v>
      </c>
      <c r="G178" s="389">
        <v>4250000</v>
      </c>
      <c r="I178" s="6"/>
      <c r="J178" s="6"/>
      <c r="K178" s="6"/>
      <c r="L178" s="6"/>
      <c r="M178" s="6">
        <f t="shared" ref="M178:M184" si="9">+G178-I178-K178</f>
        <v>4250000</v>
      </c>
      <c r="N178" s="6"/>
      <c r="O178" s="389">
        <v>85317</v>
      </c>
      <c r="P178" s="389"/>
      <c r="Q178" s="389">
        <v>54872</v>
      </c>
      <c r="R178" s="389"/>
      <c r="S178" s="389">
        <v>172504</v>
      </c>
      <c r="T178" s="389"/>
      <c r="U178" s="389">
        <v>108005</v>
      </c>
      <c r="V178" s="389"/>
      <c r="W178" s="389">
        <v>43807</v>
      </c>
      <c r="X178" s="389"/>
      <c r="Y178" s="389"/>
      <c r="Z178" s="389"/>
      <c r="AA178" s="389"/>
      <c r="AB178" s="389"/>
      <c r="AC178" s="389">
        <v>45319</v>
      </c>
      <c r="AE178" s="6">
        <f t="shared" si="8"/>
        <v>3740176</v>
      </c>
      <c r="AF178" s="315"/>
      <c r="AG178" s="12"/>
      <c r="AH178" s="12"/>
      <c r="AI178" s="12"/>
      <c r="AJ178" s="12"/>
      <c r="AK178" s="12"/>
      <c r="AL178" s="12"/>
      <c r="AM178" s="12"/>
      <c r="AN178" s="12"/>
      <c r="AO178" s="12"/>
      <c r="AP178" s="12"/>
      <c r="AQ178" s="12"/>
      <c r="AR178" s="12"/>
      <c r="AS178" s="12"/>
      <c r="AT178" s="12"/>
    </row>
    <row r="179" spans="1:46" ht="13.5" customHeight="1" x14ac:dyDescent="0.2">
      <c r="A179" s="390">
        <v>101</v>
      </c>
      <c r="C179" s="373" t="s">
        <v>459</v>
      </c>
      <c r="D179" s="103" t="s">
        <v>161</v>
      </c>
      <c r="G179" s="12">
        <f>'Exh E-1 actual pool'!D64+'Exh E-1 actual pool'!D81</f>
        <v>2313375</v>
      </c>
      <c r="I179" s="6"/>
      <c r="J179" s="6"/>
      <c r="K179" s="6"/>
      <c r="L179" s="6"/>
      <c r="M179" s="6">
        <f t="shared" si="9"/>
        <v>2313375</v>
      </c>
      <c r="N179" s="6"/>
      <c r="P179" s="6"/>
      <c r="R179" s="6"/>
      <c r="S179" s="106">
        <f>'Exh E-1 actual pool'!N64+'Exh E-1 actual pool'!N81</f>
        <v>1769982</v>
      </c>
      <c r="T179" s="6"/>
      <c r="V179" s="6"/>
      <c r="W179" s="12">
        <f>'Exh E-1 actual pool'!F83</f>
        <v>500</v>
      </c>
      <c r="X179" s="6"/>
      <c r="Z179" s="6"/>
      <c r="AA179" s="12">
        <f>'Exh E-1 actual pool'!H83</f>
        <v>147282</v>
      </c>
      <c r="AB179" s="6"/>
      <c r="AE179" s="6">
        <f t="shared" si="8"/>
        <v>395611</v>
      </c>
      <c r="AF179" s="315"/>
      <c r="AG179" s="12"/>
      <c r="AH179" s="12"/>
      <c r="AI179" s="12"/>
      <c r="AJ179" s="12"/>
      <c r="AK179" s="12"/>
      <c r="AL179" s="12"/>
      <c r="AM179" s="12"/>
      <c r="AN179" s="12"/>
      <c r="AO179" s="12"/>
      <c r="AP179" s="12"/>
      <c r="AQ179" s="12"/>
      <c r="AR179" s="12"/>
      <c r="AS179" s="12"/>
      <c r="AT179" s="12"/>
    </row>
    <row r="180" spans="1:46" ht="13.5" customHeight="1" x14ac:dyDescent="0.2">
      <c r="A180" s="390">
        <v>200</v>
      </c>
      <c r="C180" s="6"/>
      <c r="D180" s="12" t="s">
        <v>229</v>
      </c>
      <c r="G180" s="389">
        <v>24426</v>
      </c>
      <c r="I180" s="6"/>
      <c r="J180" s="6"/>
      <c r="K180" s="6"/>
      <c r="L180" s="6"/>
      <c r="M180" s="6">
        <f t="shared" si="9"/>
        <v>24426</v>
      </c>
      <c r="N180" s="6"/>
      <c r="P180" s="6"/>
      <c r="R180" s="6"/>
      <c r="T180" s="6"/>
      <c r="V180" s="6"/>
      <c r="X180" s="6"/>
      <c r="Z180" s="6"/>
      <c r="AB180" s="6"/>
      <c r="AE180" s="6">
        <f t="shared" si="8"/>
        <v>24426</v>
      </c>
      <c r="AF180" s="315"/>
      <c r="AG180" s="12"/>
      <c r="AH180" s="12"/>
      <c r="AI180" s="12"/>
      <c r="AJ180" s="12"/>
      <c r="AK180" s="12"/>
      <c r="AL180" s="12"/>
      <c r="AM180" s="12"/>
      <c r="AN180" s="12"/>
      <c r="AO180" s="12"/>
      <c r="AP180" s="12"/>
      <c r="AQ180" s="12"/>
      <c r="AR180" s="12"/>
      <c r="AS180" s="12"/>
      <c r="AT180" s="12"/>
    </row>
    <row r="181" spans="1:46" ht="13.5" customHeight="1" x14ac:dyDescent="0.2">
      <c r="A181" s="390">
        <v>201</v>
      </c>
      <c r="D181" s="12" t="s">
        <v>251</v>
      </c>
      <c r="G181" s="389">
        <v>27589</v>
      </c>
      <c r="I181" s="6"/>
      <c r="J181" s="6"/>
      <c r="K181" s="6"/>
      <c r="L181" s="6"/>
      <c r="M181" s="6">
        <f t="shared" si="9"/>
        <v>27589</v>
      </c>
      <c r="N181" s="6"/>
      <c r="P181" s="6"/>
      <c r="R181" s="6"/>
      <c r="T181" s="6"/>
      <c r="V181" s="6"/>
      <c r="X181" s="6"/>
      <c r="Z181" s="6"/>
      <c r="AB181" s="6"/>
      <c r="AE181" s="6">
        <f t="shared" si="8"/>
        <v>27589</v>
      </c>
      <c r="AF181" s="315"/>
      <c r="AG181" s="12"/>
      <c r="AH181" s="12"/>
      <c r="AI181" s="12"/>
      <c r="AJ181" s="12"/>
      <c r="AK181" s="12"/>
      <c r="AL181" s="12"/>
      <c r="AM181" s="12"/>
      <c r="AN181" s="12"/>
      <c r="AO181" s="12"/>
      <c r="AP181" s="12"/>
      <c r="AQ181" s="12"/>
      <c r="AR181" s="12"/>
      <c r="AS181" s="12"/>
      <c r="AT181" s="12"/>
    </row>
    <row r="182" spans="1:46" ht="13.5" customHeight="1" x14ac:dyDescent="0.2">
      <c r="A182" s="390">
        <v>202</v>
      </c>
      <c r="D182" s="12" t="s">
        <v>230</v>
      </c>
      <c r="G182" s="389">
        <v>20581</v>
      </c>
      <c r="I182" s="6"/>
      <c r="J182" s="6"/>
      <c r="K182" s="6"/>
      <c r="L182" s="6"/>
      <c r="M182" s="6">
        <f t="shared" si="9"/>
        <v>20581</v>
      </c>
      <c r="N182" s="6"/>
      <c r="O182" s="389"/>
      <c r="P182" s="389"/>
      <c r="Q182" s="389"/>
      <c r="R182" s="389"/>
      <c r="S182" s="389"/>
      <c r="T182" s="389"/>
      <c r="U182" s="389"/>
      <c r="V182" s="389"/>
      <c r="W182" s="389"/>
      <c r="X182" s="389"/>
      <c r="Y182" s="389"/>
      <c r="Z182" s="389"/>
      <c r="AB182" s="6"/>
      <c r="AE182" s="6">
        <f t="shared" si="8"/>
        <v>20581</v>
      </c>
      <c r="AF182" s="315"/>
      <c r="AG182" s="12"/>
      <c r="AH182" s="12"/>
      <c r="AI182" s="12"/>
      <c r="AJ182" s="12"/>
      <c r="AK182" s="12"/>
      <c r="AL182" s="12"/>
      <c r="AM182" s="12"/>
      <c r="AN182" s="12"/>
      <c r="AO182" s="12"/>
      <c r="AP182" s="12"/>
      <c r="AQ182" s="12"/>
      <c r="AR182" s="12"/>
      <c r="AS182" s="12"/>
      <c r="AT182" s="12"/>
    </row>
    <row r="183" spans="1:46" ht="13.5" customHeight="1" x14ac:dyDescent="0.2">
      <c r="A183" s="390">
        <v>203</v>
      </c>
      <c r="D183" s="12" t="s">
        <v>215</v>
      </c>
      <c r="G183" s="389">
        <v>110836</v>
      </c>
      <c r="I183" s="6"/>
      <c r="J183" s="6"/>
      <c r="K183" s="6"/>
      <c r="L183" s="6"/>
      <c r="M183" s="6">
        <f t="shared" si="9"/>
        <v>110836</v>
      </c>
      <c r="N183" s="6"/>
      <c r="O183" s="389"/>
      <c r="P183" s="389"/>
      <c r="Q183" s="389">
        <v>46000</v>
      </c>
      <c r="R183" s="389"/>
      <c r="S183" s="389"/>
      <c r="T183" s="389"/>
      <c r="U183" s="389"/>
      <c r="V183" s="389"/>
      <c r="W183" s="389"/>
      <c r="X183" s="389"/>
      <c r="Y183" s="389"/>
      <c r="Z183" s="389"/>
      <c r="AB183" s="6"/>
      <c r="AE183" s="6">
        <f>M183-SUM(O183:AC183)</f>
        <v>64836</v>
      </c>
      <c r="AF183" s="315"/>
      <c r="AG183" s="12"/>
      <c r="AH183" s="12"/>
      <c r="AI183" s="12"/>
      <c r="AJ183" s="12"/>
      <c r="AK183" s="12"/>
      <c r="AL183" s="12"/>
      <c r="AM183" s="12"/>
      <c r="AN183" s="12"/>
      <c r="AO183" s="12"/>
      <c r="AP183" s="12"/>
      <c r="AQ183" s="12"/>
      <c r="AR183" s="12"/>
      <c r="AS183" s="12"/>
      <c r="AT183" s="12"/>
    </row>
    <row r="184" spans="1:46" ht="13.5" customHeight="1" x14ac:dyDescent="0.2">
      <c r="A184" s="390">
        <v>204</v>
      </c>
      <c r="D184" s="12" t="s">
        <v>525</v>
      </c>
      <c r="G184" s="389">
        <v>11842440</v>
      </c>
      <c r="I184" s="6"/>
      <c r="J184" s="6"/>
      <c r="K184" s="6"/>
      <c r="L184" s="6"/>
      <c r="M184" s="6">
        <f t="shared" si="9"/>
        <v>11842440</v>
      </c>
      <c r="N184" s="6"/>
      <c r="O184" s="389">
        <v>860457</v>
      </c>
      <c r="P184" s="389"/>
      <c r="Q184" s="389">
        <v>1800552</v>
      </c>
      <c r="R184" s="389"/>
      <c r="S184" s="389"/>
      <c r="T184" s="389"/>
      <c r="U184" s="389"/>
      <c r="V184" s="389"/>
      <c r="W184" s="389"/>
      <c r="X184" s="389"/>
      <c r="Y184" s="389">
        <v>9181431</v>
      </c>
      <c r="Z184" s="389"/>
      <c r="AB184" s="6"/>
      <c r="AE184" s="6">
        <f>M184-SUM(O184:AC184)</f>
        <v>0</v>
      </c>
      <c r="AF184" s="315"/>
      <c r="AG184" s="12"/>
      <c r="AH184" s="12"/>
      <c r="AI184" s="12"/>
      <c r="AJ184" s="12"/>
      <c r="AK184" s="12"/>
      <c r="AL184" s="12"/>
      <c r="AM184" s="12"/>
      <c r="AN184" s="12"/>
      <c r="AO184" s="12"/>
      <c r="AP184" s="12"/>
      <c r="AQ184" s="12"/>
      <c r="AR184" s="12"/>
      <c r="AS184" s="12"/>
      <c r="AT184" s="12"/>
    </row>
    <row r="185" spans="1:46" ht="13.5" customHeight="1" x14ac:dyDescent="0.2">
      <c r="I185" s="6"/>
      <c r="J185" s="6"/>
      <c r="K185" s="6"/>
      <c r="L185" s="6"/>
      <c r="N185" s="6"/>
      <c r="P185" s="6"/>
      <c r="R185" s="6"/>
      <c r="T185" s="6"/>
      <c r="V185" s="6"/>
      <c r="X185" s="6"/>
      <c r="Z185" s="6"/>
      <c r="AB185" s="6"/>
      <c r="AF185" s="315"/>
      <c r="AG185" s="12"/>
      <c r="AH185" s="12"/>
      <c r="AI185" s="12"/>
      <c r="AJ185" s="12"/>
      <c r="AK185" s="12"/>
      <c r="AL185" s="12"/>
      <c r="AM185" s="12"/>
      <c r="AN185" s="12"/>
      <c r="AO185" s="12"/>
      <c r="AP185" s="12"/>
      <c r="AQ185" s="12"/>
      <c r="AR185" s="12"/>
      <c r="AS185" s="12"/>
      <c r="AT185" s="12"/>
    </row>
    <row r="186" spans="1:46" ht="13.5" customHeight="1" x14ac:dyDescent="0.2">
      <c r="E186" s="115" t="s">
        <v>74</v>
      </c>
      <c r="G186" s="107">
        <f>SUM(G176:G185)</f>
        <v>18589247</v>
      </c>
      <c r="H186" s="6"/>
      <c r="I186" s="6"/>
      <c r="J186" s="6"/>
      <c r="K186" s="6"/>
      <c r="L186" s="6"/>
      <c r="M186" s="107">
        <f>SUM(M176:M185)</f>
        <v>19012247</v>
      </c>
      <c r="N186" s="6"/>
      <c r="O186" s="107">
        <f>SUM(O176:O184)</f>
        <v>945774</v>
      </c>
      <c r="P186" s="6"/>
      <c r="Q186" s="107">
        <f>SUM(Q176:Q184)</f>
        <v>1901424</v>
      </c>
      <c r="R186" s="6"/>
      <c r="S186" s="107">
        <f>SUM(S176:S184)</f>
        <v>1942486</v>
      </c>
      <c r="T186" s="6"/>
      <c r="U186" s="107">
        <f>SUM(U176:U184)</f>
        <v>131005</v>
      </c>
      <c r="V186" s="6"/>
      <c r="W186" s="107">
        <f>SUM(W176:W184)</f>
        <v>44307</v>
      </c>
      <c r="X186" s="6"/>
      <c r="Y186" s="107">
        <f>SUM(Y176:Y184)</f>
        <v>9181431</v>
      </c>
      <c r="Z186" s="6"/>
      <c r="AA186" s="107">
        <f>SUM(AA176:AA184)</f>
        <v>147282</v>
      </c>
      <c r="AB186" s="6"/>
      <c r="AC186" s="107">
        <f>SUM(AC176:AC184)</f>
        <v>45319</v>
      </c>
      <c r="AE186" s="107">
        <f>SUM(AE176:AE184)</f>
        <v>4673219</v>
      </c>
      <c r="AF186" s="315"/>
      <c r="AG186" s="12"/>
      <c r="AH186" s="12">
        <f>AE186</f>
        <v>4673219</v>
      </c>
      <c r="AI186" s="12"/>
      <c r="AJ186" s="12"/>
      <c r="AK186" s="12"/>
      <c r="AL186" s="12"/>
      <c r="AM186" s="12"/>
      <c r="AN186" s="12"/>
      <c r="AO186" s="12"/>
      <c r="AP186" s="12"/>
      <c r="AQ186" s="12"/>
      <c r="AR186" s="12"/>
      <c r="AS186" s="12"/>
      <c r="AT186" s="12"/>
    </row>
    <row r="187" spans="1:46" ht="13.5" customHeight="1" x14ac:dyDescent="0.2">
      <c r="G187" s="6"/>
      <c r="H187" s="6"/>
      <c r="I187" s="6"/>
      <c r="J187" s="6"/>
      <c r="K187" s="6"/>
      <c r="L187" s="6"/>
      <c r="M187" s="6"/>
      <c r="N187" s="6"/>
      <c r="O187" s="6"/>
      <c r="P187" s="6"/>
      <c r="Q187" s="6"/>
      <c r="R187" s="6"/>
      <c r="S187" s="6"/>
      <c r="T187" s="6"/>
      <c r="U187" s="6"/>
      <c r="V187" s="6"/>
      <c r="W187" s="6"/>
      <c r="X187" s="6"/>
      <c r="Y187" s="6"/>
      <c r="Z187" s="6"/>
      <c r="AA187" s="6"/>
      <c r="AB187" s="6"/>
      <c r="AC187" s="6"/>
      <c r="AE187" s="6"/>
      <c r="AF187" s="315"/>
      <c r="AG187" s="12"/>
      <c r="AH187" s="12"/>
      <c r="AI187" s="12"/>
      <c r="AJ187" s="12"/>
      <c r="AK187" s="12"/>
      <c r="AL187" s="12"/>
      <c r="AM187" s="12"/>
      <c r="AN187" s="12"/>
      <c r="AO187" s="12"/>
      <c r="AP187" s="12"/>
      <c r="AQ187" s="12"/>
      <c r="AR187" s="12"/>
      <c r="AS187" s="12"/>
      <c r="AT187" s="12"/>
    </row>
    <row r="188" spans="1:46" ht="13.5" customHeight="1" thickBot="1" x14ac:dyDescent="0.25">
      <c r="B188" s="12" t="s">
        <v>75</v>
      </c>
      <c r="G188" s="364">
        <f>+G186+G173</f>
        <v>35063891</v>
      </c>
      <c r="H188" s="6"/>
      <c r="I188" s="6"/>
      <c r="J188" s="6"/>
      <c r="K188" s="6"/>
      <c r="L188" s="6"/>
      <c r="M188" s="364">
        <f>+M186+M173</f>
        <v>35063891</v>
      </c>
      <c r="N188" s="6"/>
      <c r="O188" s="364">
        <f>+O186+O173</f>
        <v>2334943</v>
      </c>
      <c r="P188" s="6"/>
      <c r="Q188" s="364">
        <f>+Q186+Q173</f>
        <v>3466950</v>
      </c>
      <c r="R188" s="6"/>
      <c r="S188" s="364">
        <f>+S186+S173</f>
        <v>1942486</v>
      </c>
      <c r="T188" s="6"/>
      <c r="U188" s="364">
        <f>+U186+U173</f>
        <v>919251</v>
      </c>
      <c r="V188" s="6"/>
      <c r="W188" s="364">
        <f>+W186+W173</f>
        <v>44307</v>
      </c>
      <c r="X188" s="6"/>
      <c r="Y188" s="364">
        <f>+Y186+Y173</f>
        <v>9181431</v>
      </c>
      <c r="Z188" s="6"/>
      <c r="AA188" s="364">
        <f>+AA186+AA173</f>
        <v>172282</v>
      </c>
      <c r="AB188" s="3"/>
      <c r="AC188" s="364">
        <f>+AC186+AC173</f>
        <v>978200</v>
      </c>
      <c r="AE188" s="364">
        <f>+AE186+AE173</f>
        <v>16024041</v>
      </c>
      <c r="AF188" s="315"/>
      <c r="AG188" s="364">
        <f>SUM(AG161:AG187)</f>
        <v>5011131</v>
      </c>
      <c r="AH188" s="364">
        <f>SUM(AH161:AH187)</f>
        <v>11012910</v>
      </c>
      <c r="AI188" s="12"/>
      <c r="AJ188" s="12"/>
      <c r="AK188" s="12"/>
      <c r="AL188" s="12"/>
      <c r="AM188" s="12"/>
      <c r="AN188" s="12"/>
      <c r="AO188" s="12"/>
      <c r="AP188" s="12"/>
      <c r="AQ188" s="12"/>
      <c r="AR188" s="12"/>
      <c r="AS188" s="12"/>
      <c r="AT188" s="12"/>
    </row>
    <row r="189" spans="1:46" ht="13.5" customHeight="1" thickTop="1" x14ac:dyDescent="0.2">
      <c r="G189" s="6"/>
      <c r="H189" s="6"/>
      <c r="I189" s="6"/>
      <c r="J189" s="6"/>
      <c r="K189" s="6"/>
      <c r="L189" s="6"/>
      <c r="M189" s="6"/>
      <c r="N189" s="6"/>
      <c r="O189" s="6"/>
      <c r="P189" s="6"/>
      <c r="Q189" s="6"/>
      <c r="R189" s="6"/>
      <c r="S189" s="6"/>
      <c r="T189" s="6"/>
      <c r="U189" s="6"/>
      <c r="V189" s="6"/>
      <c r="W189" s="6"/>
      <c r="X189" s="6"/>
      <c r="Y189" s="6"/>
      <c r="Z189" s="6"/>
      <c r="AA189" s="6"/>
      <c r="AB189" s="3"/>
      <c r="AC189" s="6"/>
      <c r="AE189" s="6"/>
      <c r="AF189" s="315"/>
      <c r="AG189" s="12"/>
      <c r="AH189" s="12"/>
      <c r="AI189" s="12"/>
      <c r="AJ189" s="12"/>
      <c r="AK189" s="12"/>
      <c r="AL189" s="12"/>
      <c r="AM189" s="12"/>
      <c r="AN189" s="12"/>
      <c r="AO189" s="12"/>
      <c r="AP189" s="12"/>
      <c r="AQ189" s="12"/>
      <c r="AR189" s="12"/>
      <c r="AS189" s="12"/>
      <c r="AT189" s="12"/>
    </row>
    <row r="190" spans="1:46" ht="13.5" customHeight="1" x14ac:dyDescent="0.25">
      <c r="A190" s="2"/>
      <c r="B190" s="2"/>
      <c r="C190" s="2"/>
      <c r="D190" s="2"/>
      <c r="E190" s="56"/>
      <c r="F190" s="2"/>
      <c r="G190" s="66" t="s">
        <v>201</v>
      </c>
      <c r="H190" s="66"/>
      <c r="I190" s="49"/>
      <c r="J190" s="49"/>
      <c r="K190" s="49"/>
      <c r="L190" s="49"/>
      <c r="M190" s="66" t="s">
        <v>201</v>
      </c>
      <c r="N190" s="49"/>
      <c r="O190" s="66"/>
      <c r="P190" s="49"/>
      <c r="Q190" s="66"/>
      <c r="R190" s="49"/>
      <c r="S190" s="49" t="s">
        <v>295</v>
      </c>
      <c r="T190" s="49"/>
      <c r="U190" s="60"/>
      <c r="V190" s="49"/>
      <c r="W190" s="60"/>
      <c r="X190" s="49"/>
      <c r="Y190" s="49"/>
      <c r="Z190" s="49"/>
      <c r="AC190" s="66" t="s">
        <v>201</v>
      </c>
      <c r="AD190" s="49"/>
      <c r="AE190" s="60" t="s">
        <v>258</v>
      </c>
      <c r="AF190" s="319"/>
      <c r="AG190" s="300">
        <f>ROUND(AG188/$AE$188,4)</f>
        <v>0.31269999999999998</v>
      </c>
      <c r="AH190" s="301">
        <f>ROUND(AH188/$AE$188,4)</f>
        <v>0.68730000000000002</v>
      </c>
      <c r="AI190" s="12"/>
      <c r="AJ190" s="12"/>
      <c r="AK190" s="12"/>
      <c r="AL190" s="12"/>
      <c r="AM190" s="12"/>
      <c r="AN190" s="12"/>
      <c r="AO190" s="12"/>
      <c r="AP190" s="12"/>
      <c r="AQ190" s="12"/>
      <c r="AR190" s="12"/>
      <c r="AS190" s="12"/>
      <c r="AT190" s="12"/>
    </row>
    <row r="191" spans="1:46" ht="13.5" customHeight="1" x14ac:dyDescent="0.25">
      <c r="A191" s="2"/>
      <c r="B191" s="2"/>
      <c r="C191" s="2"/>
      <c r="D191" s="2"/>
      <c r="E191" s="56"/>
      <c r="F191" s="2"/>
      <c r="G191" s="98" t="s">
        <v>257</v>
      </c>
      <c r="H191" s="98"/>
      <c r="I191" s="2"/>
      <c r="J191" s="2"/>
      <c r="K191" s="2"/>
      <c r="L191" s="36"/>
      <c r="M191" s="60"/>
      <c r="N191" s="49"/>
      <c r="O191" s="60"/>
      <c r="P191" s="49"/>
      <c r="Q191" s="60"/>
      <c r="R191" s="49"/>
      <c r="S191" s="49"/>
      <c r="T191" s="49"/>
      <c r="U191" s="60"/>
      <c r="V191" s="49"/>
      <c r="W191" s="60"/>
      <c r="X191" s="49"/>
      <c r="Y191" s="49"/>
      <c r="Z191" s="49"/>
      <c r="AA191" s="60"/>
      <c r="AB191" s="66"/>
      <c r="AC191" s="66"/>
      <c r="AD191" s="49"/>
      <c r="AE191" s="60"/>
      <c r="AF191" s="319"/>
      <c r="AG191" s="350" t="s">
        <v>356</v>
      </c>
      <c r="AH191" s="351"/>
      <c r="AI191" s="12"/>
      <c r="AJ191" s="12"/>
      <c r="AK191" s="12"/>
      <c r="AL191" s="12"/>
      <c r="AM191" s="12"/>
      <c r="AN191" s="12"/>
      <c r="AO191" s="12"/>
      <c r="AP191" s="12"/>
      <c r="AQ191" s="12"/>
      <c r="AR191" s="12"/>
      <c r="AS191" s="12"/>
      <c r="AT191" s="12"/>
    </row>
    <row r="192" spans="1:46" ht="13.5" customHeight="1" x14ac:dyDescent="0.25">
      <c r="A192" s="2"/>
      <c r="B192" s="2"/>
      <c r="C192" s="2"/>
      <c r="D192" s="2"/>
      <c r="E192" s="56"/>
      <c r="F192" s="2"/>
      <c r="G192" s="2"/>
      <c r="H192" s="2"/>
      <c r="I192" s="2"/>
      <c r="J192" s="2"/>
      <c r="K192" s="2"/>
      <c r="L192" s="36"/>
      <c r="M192" s="60"/>
      <c r="N192" s="49"/>
      <c r="O192" s="60"/>
      <c r="P192" s="49"/>
      <c r="Q192" s="60"/>
      <c r="R192" s="49"/>
      <c r="S192" s="60"/>
      <c r="T192" s="49"/>
      <c r="U192" s="60"/>
      <c r="V192" s="49"/>
      <c r="W192" s="60"/>
      <c r="X192" s="49"/>
      <c r="Y192" s="49"/>
      <c r="Z192" s="49"/>
      <c r="AA192" s="60"/>
      <c r="AB192" s="49"/>
      <c r="AC192" s="60"/>
      <c r="AD192" s="49"/>
      <c r="AE192" s="56">
        <f>+M188-SUM(O188:AC188)</f>
        <v>16024041</v>
      </c>
      <c r="AF192" s="319"/>
      <c r="AG192" s="12"/>
      <c r="AH192" s="12"/>
      <c r="AI192" s="12"/>
      <c r="AJ192" s="12"/>
      <c r="AK192" s="12"/>
      <c r="AL192" s="12"/>
      <c r="AM192" s="12"/>
      <c r="AN192" s="12"/>
      <c r="AO192" s="12"/>
      <c r="AP192" s="12"/>
      <c r="AQ192" s="12"/>
      <c r="AR192" s="12"/>
      <c r="AS192" s="12"/>
      <c r="AT192" s="12"/>
    </row>
    <row r="193" spans="1:46" ht="16.5" customHeight="1" x14ac:dyDescent="0.25">
      <c r="A193" s="2"/>
      <c r="B193" s="2"/>
      <c r="C193" s="2"/>
      <c r="D193" s="2"/>
      <c r="E193" s="56"/>
      <c r="F193" s="2"/>
      <c r="G193" s="2"/>
      <c r="H193" s="2"/>
      <c r="I193" s="2"/>
      <c r="J193" s="2"/>
      <c r="K193" s="2"/>
      <c r="L193" s="36"/>
      <c r="M193" s="60"/>
      <c r="N193" s="49"/>
      <c r="O193" s="60"/>
      <c r="P193" s="49"/>
      <c r="Q193" s="60"/>
      <c r="R193" s="49"/>
      <c r="S193" s="60"/>
      <c r="T193" s="49"/>
      <c r="U193" s="60"/>
      <c r="V193" s="49"/>
      <c r="W193" s="60"/>
      <c r="X193" s="49"/>
      <c r="Y193" s="49"/>
      <c r="Z193" s="49"/>
      <c r="AA193" s="60"/>
      <c r="AB193" s="49"/>
      <c r="AC193" s="60"/>
      <c r="AD193" s="49"/>
      <c r="AE193" s="108" t="s">
        <v>188</v>
      </c>
      <c r="AF193" s="319"/>
    </row>
    <row r="194" spans="1:46" ht="16.149999999999999" customHeight="1" x14ac:dyDescent="0.25">
      <c r="A194" s="41"/>
      <c r="B194" s="41"/>
      <c r="C194" s="41"/>
      <c r="D194" s="2"/>
      <c r="E194" s="56"/>
      <c r="F194" s="2"/>
      <c r="G194" s="2"/>
      <c r="H194" s="2"/>
      <c r="I194" s="2"/>
      <c r="J194" s="2" t="s">
        <v>273</v>
      </c>
      <c r="K194" s="2"/>
      <c r="L194" s="36"/>
      <c r="M194" s="36"/>
      <c r="N194" s="36"/>
      <c r="P194" s="137"/>
      <c r="Q194" s="137"/>
      <c r="R194" s="137"/>
      <c r="S194" s="137"/>
      <c r="T194" s="137"/>
      <c r="U194" s="47" t="s">
        <v>301</v>
      </c>
      <c r="V194" s="137"/>
      <c r="W194" s="137"/>
      <c r="X194" s="137"/>
      <c r="Y194" s="137"/>
      <c r="Z194" s="137"/>
      <c r="AA194" s="137"/>
      <c r="AB194" s="202"/>
      <c r="AC194" s="202"/>
      <c r="AD194" s="2"/>
      <c r="AE194" s="2"/>
      <c r="AF194" s="36"/>
    </row>
    <row r="195" spans="1:46" ht="13.5" customHeight="1" x14ac:dyDescent="0.25">
      <c r="A195" s="2"/>
      <c r="B195" s="2"/>
      <c r="C195" s="2"/>
      <c r="D195" s="2"/>
      <c r="E195" s="56"/>
      <c r="F195" s="2"/>
      <c r="G195" s="2"/>
      <c r="H195" s="2"/>
      <c r="I195" s="2"/>
      <c r="J195" s="2"/>
      <c r="K195" s="2"/>
      <c r="L195" s="2"/>
      <c r="M195" s="36"/>
      <c r="N195" s="36"/>
      <c r="O195" s="202"/>
      <c r="P195" s="202"/>
      <c r="Q195" s="202"/>
      <c r="R195" s="202"/>
      <c r="S195" s="202"/>
      <c r="T195" s="202"/>
      <c r="U195" s="202"/>
      <c r="V195" s="202"/>
      <c r="W195" s="202"/>
      <c r="X195" s="202"/>
      <c r="Y195" s="202"/>
      <c r="Z195" s="202"/>
      <c r="AA195" s="202"/>
      <c r="AB195" s="202"/>
      <c r="AC195" s="202"/>
      <c r="AD195" s="2"/>
      <c r="AE195" s="2"/>
      <c r="AF195" s="36"/>
    </row>
    <row r="196" spans="1:46" ht="13.5" customHeight="1" x14ac:dyDescent="0.25">
      <c r="A196" s="87" t="s">
        <v>77</v>
      </c>
      <c r="B196" s="87"/>
      <c r="C196" s="87"/>
      <c r="D196" s="87"/>
      <c r="E196" s="205"/>
      <c r="F196" s="87"/>
      <c r="G196" s="36"/>
      <c r="H196" s="36"/>
      <c r="I196" s="36"/>
      <c r="J196" s="36"/>
      <c r="K196" s="36"/>
      <c r="L196" s="36"/>
      <c r="M196" s="36"/>
      <c r="N196" s="36"/>
      <c r="O196" s="67"/>
      <c r="P196" s="67"/>
      <c r="Q196" s="67"/>
      <c r="R196" s="67"/>
      <c r="S196" s="67"/>
      <c r="T196" s="67"/>
      <c r="U196" s="67"/>
      <c r="V196" s="67"/>
      <c r="W196" s="67"/>
      <c r="X196" s="67"/>
      <c r="Y196" s="67"/>
      <c r="Z196" s="67"/>
      <c r="AA196" s="67"/>
      <c r="AB196" s="67"/>
      <c r="AC196" s="67"/>
      <c r="AD196" s="36"/>
      <c r="AE196" s="36"/>
      <c r="AF196" s="36"/>
    </row>
    <row r="197" spans="1:46" ht="34.9" customHeight="1" x14ac:dyDescent="0.25">
      <c r="A197" s="109"/>
      <c r="B197" s="109"/>
      <c r="C197" s="36"/>
      <c r="D197" s="419" t="s">
        <v>480</v>
      </c>
      <c r="E197" s="419"/>
      <c r="F197" s="419"/>
      <c r="G197" s="419"/>
      <c r="H197" s="419"/>
      <c r="I197" s="419"/>
      <c r="J197" s="419"/>
      <c r="K197" s="419"/>
      <c r="L197" s="419"/>
      <c r="M197" s="419"/>
      <c r="N197" s="419"/>
      <c r="O197" s="419"/>
      <c r="P197" s="419"/>
      <c r="Q197" s="419"/>
      <c r="R197" s="419"/>
      <c r="S197" s="419"/>
      <c r="T197" s="68"/>
      <c r="U197" s="68"/>
      <c r="V197" s="68"/>
      <c r="W197" s="68"/>
      <c r="X197" s="68"/>
      <c r="Y197" s="68"/>
      <c r="Z197" s="68"/>
      <c r="AA197" s="68"/>
      <c r="AB197" s="37"/>
      <c r="AC197" s="37"/>
      <c r="AD197" s="38"/>
      <c r="AE197" s="36"/>
      <c r="AF197" s="36"/>
    </row>
    <row r="198" spans="1:46" ht="15" customHeight="1" x14ac:dyDescent="0.25">
      <c r="A198" s="109"/>
      <c r="B198" s="109"/>
      <c r="C198" s="36"/>
      <c r="D198" s="36"/>
      <c r="E198" s="46"/>
      <c r="F198" s="36"/>
      <c r="G198" s="36"/>
      <c r="H198" s="36"/>
      <c r="I198" s="36"/>
      <c r="J198" s="36"/>
      <c r="K198" s="36"/>
      <c r="L198" s="36"/>
      <c r="M198" s="36"/>
      <c r="N198" s="36"/>
      <c r="O198" s="36"/>
      <c r="P198" s="36"/>
      <c r="Q198" s="36"/>
      <c r="R198" s="36"/>
      <c r="S198" s="36"/>
      <c r="T198" s="61"/>
      <c r="U198" s="61"/>
      <c r="V198" s="68"/>
      <c r="W198" s="68"/>
      <c r="X198" s="68"/>
      <c r="Y198" s="110"/>
      <c r="Z198" s="68"/>
      <c r="AA198" s="68"/>
      <c r="AB198" s="37"/>
      <c r="AC198" s="37"/>
      <c r="AD198" s="38"/>
      <c r="AE198" s="36"/>
      <c r="AF198" s="36"/>
    </row>
    <row r="199" spans="1:46" ht="40.5" customHeight="1" x14ac:dyDescent="0.25">
      <c r="A199" s="109"/>
      <c r="B199" s="109"/>
      <c r="C199" s="36"/>
      <c r="D199" s="419" t="s">
        <v>453</v>
      </c>
      <c r="E199" s="419"/>
      <c r="F199" s="419"/>
      <c r="G199" s="419"/>
      <c r="H199" s="419"/>
      <c r="I199" s="419"/>
      <c r="J199" s="419"/>
      <c r="K199" s="419"/>
      <c r="L199" s="419"/>
      <c r="M199" s="419"/>
      <c r="N199" s="419"/>
      <c r="O199" s="419"/>
      <c r="P199" s="419"/>
      <c r="Q199" s="419"/>
      <c r="R199" s="419"/>
      <c r="S199" s="419"/>
      <c r="T199" s="68"/>
      <c r="U199" s="68"/>
      <c r="V199" s="68"/>
      <c r="W199" s="68"/>
      <c r="X199" s="68"/>
      <c r="Y199" s="110"/>
      <c r="Z199" s="68"/>
      <c r="AA199" s="68"/>
      <c r="AB199" s="37"/>
      <c r="AC199" s="37"/>
      <c r="AD199" s="38"/>
      <c r="AE199" s="36"/>
      <c r="AF199" s="36"/>
    </row>
    <row r="200" spans="1:46" ht="15" customHeight="1" x14ac:dyDescent="0.25">
      <c r="A200" s="109"/>
      <c r="B200" s="109"/>
      <c r="C200" s="36"/>
      <c r="D200" s="333"/>
      <c r="E200" s="333"/>
      <c r="F200" s="333"/>
      <c r="G200" s="333"/>
      <c r="H200" s="333"/>
      <c r="I200" s="333"/>
      <c r="J200" s="333"/>
      <c r="K200" s="333"/>
      <c r="L200" s="333"/>
      <c r="M200" s="333"/>
      <c r="N200" s="333"/>
      <c r="O200" s="333"/>
      <c r="P200" s="333"/>
      <c r="Q200" s="333"/>
      <c r="R200" s="333"/>
      <c r="S200" s="333"/>
      <c r="T200" s="68"/>
      <c r="U200" s="68"/>
      <c r="V200" s="68"/>
      <c r="W200" s="68"/>
      <c r="X200" s="68"/>
      <c r="Y200" s="110"/>
      <c r="Z200" s="68"/>
      <c r="AA200" s="68"/>
      <c r="AB200" s="37"/>
      <c r="AC200" s="37"/>
      <c r="AD200" s="38"/>
      <c r="AE200" s="36"/>
      <c r="AF200" s="36"/>
    </row>
    <row r="201" spans="1:46" ht="34.9" customHeight="1" x14ac:dyDescent="0.25">
      <c r="A201" s="36"/>
      <c r="B201" s="36"/>
      <c r="C201" s="36"/>
      <c r="D201" s="419" t="s">
        <v>454</v>
      </c>
      <c r="E201" s="419"/>
      <c r="F201" s="419"/>
      <c r="G201" s="419"/>
      <c r="H201" s="419"/>
      <c r="I201" s="419"/>
      <c r="J201" s="419"/>
      <c r="K201" s="419"/>
      <c r="L201" s="419"/>
      <c r="M201" s="419"/>
      <c r="N201" s="419"/>
      <c r="O201" s="419"/>
      <c r="P201" s="419"/>
      <c r="Q201" s="419"/>
      <c r="R201" s="419"/>
      <c r="S201" s="419"/>
      <c r="T201" s="74"/>
      <c r="U201" s="74"/>
      <c r="V201" s="74"/>
      <c r="W201" s="74"/>
      <c r="X201" s="74"/>
      <c r="Y201" s="74"/>
      <c r="Z201" s="74"/>
      <c r="AA201" s="74"/>
      <c r="AB201" s="74"/>
      <c r="AC201" s="74"/>
      <c r="AD201" s="74"/>
      <c r="AE201" s="74"/>
      <c r="AF201" s="36"/>
    </row>
    <row r="202" spans="1:46" ht="15" customHeight="1" x14ac:dyDescent="0.25">
      <c r="A202" s="36"/>
      <c r="B202" s="36"/>
      <c r="C202" s="36"/>
      <c r="D202" s="349"/>
      <c r="E202" s="349"/>
      <c r="F202" s="349"/>
      <c r="G202" s="349"/>
      <c r="H202" s="349"/>
      <c r="I202" s="349"/>
      <c r="J202" s="349"/>
      <c r="K202" s="349"/>
      <c r="L202" s="349"/>
      <c r="M202" s="349"/>
      <c r="N202" s="349"/>
      <c r="O202" s="349"/>
      <c r="P202" s="349"/>
      <c r="Q202" s="349"/>
      <c r="R202" s="349"/>
      <c r="S202" s="349"/>
      <c r="T202" s="39"/>
      <c r="U202" s="39"/>
      <c r="V202" s="39"/>
      <c r="W202" s="39"/>
      <c r="X202" s="39"/>
      <c r="Y202" s="39"/>
      <c r="Z202" s="39"/>
      <c r="AA202" s="39"/>
      <c r="AB202" s="39"/>
      <c r="AC202" s="39"/>
      <c r="AD202" s="36"/>
      <c r="AE202" s="36"/>
      <c r="AF202" s="36"/>
    </row>
    <row r="203" spans="1:46" ht="34.9" customHeight="1" x14ac:dyDescent="0.25">
      <c r="A203" s="36"/>
      <c r="B203" s="36"/>
      <c r="C203" s="36"/>
      <c r="D203" s="419" t="s">
        <v>455</v>
      </c>
      <c r="E203" s="419"/>
      <c r="F203" s="419"/>
      <c r="G203" s="419"/>
      <c r="H203" s="419"/>
      <c r="I203" s="419"/>
      <c r="J203" s="419"/>
      <c r="K203" s="419"/>
      <c r="L203" s="419"/>
      <c r="M203" s="419"/>
      <c r="N203" s="419"/>
      <c r="O203" s="419"/>
      <c r="P203" s="419"/>
      <c r="Q203" s="419"/>
      <c r="R203" s="419"/>
      <c r="S203" s="419"/>
      <c r="T203" s="38"/>
      <c r="U203" s="38"/>
      <c r="V203" s="38"/>
      <c r="W203" s="38"/>
      <c r="X203" s="38"/>
      <c r="Y203" s="38"/>
      <c r="Z203" s="38"/>
      <c r="AA203" s="38"/>
      <c r="AB203" s="38"/>
      <c r="AC203" s="38"/>
      <c r="AD203" s="38"/>
      <c r="AE203" s="38"/>
      <c r="AF203" s="36"/>
      <c r="AG203" s="12"/>
      <c r="AH203" s="12"/>
      <c r="AI203" s="12"/>
      <c r="AJ203" s="12"/>
      <c r="AK203" s="12"/>
      <c r="AL203" s="12"/>
      <c r="AM203" s="12"/>
      <c r="AN203" s="12"/>
      <c r="AO203" s="12"/>
      <c r="AP203" s="12"/>
      <c r="AQ203" s="12"/>
      <c r="AR203" s="12"/>
      <c r="AS203" s="12"/>
      <c r="AT203" s="12"/>
    </row>
    <row r="204" spans="1:46" ht="15" customHeight="1" x14ac:dyDescent="0.25">
      <c r="A204" s="61"/>
      <c r="B204" s="61"/>
      <c r="C204" s="61"/>
      <c r="D204" s="36"/>
      <c r="E204" s="46"/>
      <c r="F204" s="36"/>
      <c r="G204" s="36"/>
      <c r="H204" s="36"/>
      <c r="I204" s="36"/>
      <c r="J204" s="36"/>
      <c r="K204" s="36"/>
      <c r="L204" s="36"/>
      <c r="M204" s="36"/>
      <c r="N204" s="36"/>
      <c r="O204" s="36"/>
      <c r="P204" s="36"/>
      <c r="Q204" s="36"/>
      <c r="R204" s="36"/>
      <c r="S204" s="36"/>
      <c r="T204" s="61"/>
      <c r="U204" s="61"/>
      <c r="V204" s="61"/>
      <c r="W204" s="61"/>
      <c r="X204" s="61"/>
      <c r="Y204" s="61"/>
      <c r="Z204" s="61"/>
      <c r="AA204" s="61"/>
      <c r="AB204" s="61"/>
      <c r="AC204" s="61"/>
      <c r="AD204" s="61"/>
      <c r="AE204" s="61"/>
      <c r="AF204" s="36"/>
      <c r="AG204" s="12"/>
      <c r="AH204" s="12"/>
      <c r="AI204" s="12"/>
      <c r="AJ204" s="12"/>
      <c r="AK204" s="12"/>
      <c r="AL204" s="12"/>
      <c r="AM204" s="12"/>
      <c r="AN204" s="12"/>
      <c r="AO204" s="12"/>
      <c r="AP204" s="12"/>
      <c r="AQ204" s="12"/>
      <c r="AR204" s="12"/>
      <c r="AS204" s="12"/>
      <c r="AT204" s="12"/>
    </row>
    <row r="205" spans="1:46" ht="34.9" customHeight="1" x14ac:dyDescent="0.25">
      <c r="A205" s="36"/>
      <c r="B205" s="36"/>
      <c r="C205" s="36"/>
      <c r="D205" s="416" t="s">
        <v>456</v>
      </c>
      <c r="E205" s="416"/>
      <c r="F205" s="416"/>
      <c r="G205" s="416"/>
      <c r="H205" s="416"/>
      <c r="I205" s="416"/>
      <c r="J205" s="416"/>
      <c r="K205" s="416"/>
      <c r="L205" s="416"/>
      <c r="M205" s="416"/>
      <c r="N205" s="416"/>
      <c r="O205" s="416"/>
      <c r="P205" s="416"/>
      <c r="Q205" s="416"/>
      <c r="R205" s="416"/>
      <c r="S205" s="416"/>
      <c r="T205" s="39"/>
      <c r="U205" s="39"/>
      <c r="V205" s="39"/>
      <c r="W205" s="39"/>
      <c r="X205" s="39"/>
      <c r="Y205" s="39"/>
      <c r="Z205" s="39"/>
      <c r="AA205" s="39"/>
      <c r="AB205" s="39"/>
      <c r="AC205" s="39"/>
      <c r="AD205" s="36"/>
      <c r="AE205" s="36"/>
      <c r="AF205" s="36"/>
      <c r="AG205" s="12"/>
      <c r="AH205" s="12"/>
      <c r="AI205" s="12"/>
      <c r="AJ205" s="12"/>
      <c r="AK205" s="12"/>
      <c r="AL205" s="12"/>
      <c r="AM205" s="12"/>
      <c r="AN205" s="12"/>
      <c r="AO205" s="12"/>
      <c r="AP205" s="12"/>
      <c r="AQ205" s="12"/>
      <c r="AR205" s="12"/>
      <c r="AS205" s="12"/>
      <c r="AT205" s="12"/>
    </row>
    <row r="206" spans="1:46" ht="15" customHeight="1" x14ac:dyDescent="0.25">
      <c r="A206" s="36"/>
      <c r="B206" s="36"/>
      <c r="C206" s="36"/>
      <c r="D206" s="36"/>
      <c r="E206" s="46"/>
      <c r="F206" s="36"/>
      <c r="G206" s="36"/>
      <c r="H206" s="36"/>
      <c r="I206" s="36"/>
      <c r="J206" s="36"/>
      <c r="K206" s="36"/>
      <c r="L206" s="36"/>
      <c r="M206" s="36"/>
      <c r="N206" s="36"/>
      <c r="O206" s="36"/>
      <c r="P206" s="36"/>
      <c r="Q206" s="36"/>
      <c r="R206" s="36"/>
      <c r="S206" s="36"/>
      <c r="T206" s="39"/>
      <c r="U206" s="39"/>
      <c r="V206" s="39"/>
      <c r="W206" s="39"/>
      <c r="X206" s="39"/>
      <c r="Y206" s="39"/>
      <c r="Z206" s="39"/>
      <c r="AA206" s="39"/>
      <c r="AB206" s="39"/>
      <c r="AC206" s="39"/>
      <c r="AD206" s="36"/>
      <c r="AE206" s="36"/>
      <c r="AF206" s="36"/>
      <c r="AG206" s="12"/>
      <c r="AH206" s="12"/>
      <c r="AI206" s="12"/>
      <c r="AJ206" s="12"/>
      <c r="AK206" s="12"/>
      <c r="AL206" s="12"/>
      <c r="AM206" s="12"/>
      <c r="AN206" s="12"/>
      <c r="AO206" s="12"/>
      <c r="AP206" s="12"/>
      <c r="AQ206" s="12"/>
      <c r="AR206" s="12"/>
      <c r="AS206" s="12"/>
      <c r="AT206" s="12"/>
    </row>
    <row r="207" spans="1:46" ht="34.9" customHeight="1" x14ac:dyDescent="0.25">
      <c r="A207" s="36"/>
      <c r="B207" s="36"/>
      <c r="C207" s="36"/>
      <c r="D207" s="419" t="s">
        <v>457</v>
      </c>
      <c r="E207" s="419"/>
      <c r="F207" s="419"/>
      <c r="G207" s="419"/>
      <c r="H207" s="419"/>
      <c r="I207" s="419"/>
      <c r="J207" s="419"/>
      <c r="K207" s="419"/>
      <c r="L207" s="419"/>
      <c r="M207" s="419"/>
      <c r="N207" s="419"/>
      <c r="O207" s="419"/>
      <c r="P207" s="419"/>
      <c r="Q207" s="419"/>
      <c r="R207" s="419"/>
      <c r="S207" s="419"/>
      <c r="T207" s="39"/>
      <c r="U207" s="39"/>
      <c r="V207" s="39"/>
      <c r="W207" s="39"/>
      <c r="X207" s="39"/>
      <c r="Y207" s="39"/>
      <c r="Z207" s="39"/>
      <c r="AA207" s="39"/>
      <c r="AB207" s="39"/>
      <c r="AC207" s="39"/>
      <c r="AD207" s="36"/>
      <c r="AE207" s="36"/>
      <c r="AF207" s="36"/>
      <c r="AG207" s="12"/>
      <c r="AH207" s="12"/>
      <c r="AI207" s="12"/>
      <c r="AJ207" s="12"/>
      <c r="AK207" s="12"/>
      <c r="AL207" s="12"/>
      <c r="AM207" s="12"/>
      <c r="AN207" s="12"/>
      <c r="AO207" s="12"/>
      <c r="AP207" s="12"/>
      <c r="AQ207" s="12"/>
      <c r="AR207" s="12"/>
      <c r="AS207" s="12"/>
      <c r="AT207" s="12"/>
    </row>
    <row r="208" spans="1:46" ht="15" customHeight="1" x14ac:dyDescent="0.25">
      <c r="A208" s="36"/>
      <c r="B208" s="36"/>
      <c r="C208" s="36"/>
      <c r="D208" s="36"/>
      <c r="E208" s="46"/>
      <c r="F208" s="36"/>
      <c r="G208" s="36"/>
      <c r="H208" s="36"/>
      <c r="I208" s="36"/>
      <c r="J208" s="36"/>
      <c r="K208" s="36"/>
      <c r="L208" s="36"/>
      <c r="M208" s="36"/>
      <c r="N208" s="36"/>
      <c r="O208" s="36"/>
      <c r="P208" s="36"/>
      <c r="Q208" s="36"/>
      <c r="R208" s="36"/>
      <c r="S208" s="36"/>
      <c r="T208" s="39"/>
      <c r="U208" s="39"/>
      <c r="V208" s="39"/>
      <c r="W208" s="39"/>
      <c r="X208" s="39"/>
      <c r="Y208" s="39"/>
      <c r="Z208" s="39"/>
      <c r="AA208" s="39"/>
      <c r="AB208" s="39"/>
      <c r="AC208" s="39"/>
      <c r="AD208" s="36"/>
      <c r="AE208" s="36"/>
      <c r="AF208" s="36"/>
      <c r="AG208" s="12"/>
      <c r="AH208" s="12"/>
      <c r="AI208" s="12"/>
      <c r="AJ208" s="12"/>
      <c r="AK208" s="12"/>
      <c r="AL208" s="12"/>
      <c r="AM208" s="12"/>
      <c r="AN208" s="12"/>
      <c r="AO208" s="12"/>
      <c r="AP208" s="12"/>
      <c r="AQ208" s="12"/>
      <c r="AR208" s="12"/>
      <c r="AS208" s="12"/>
      <c r="AT208" s="12"/>
    </row>
    <row r="209" spans="1:46" ht="51" customHeight="1" x14ac:dyDescent="0.25">
      <c r="A209" s="36"/>
      <c r="B209" s="36"/>
      <c r="C209" s="36"/>
      <c r="D209" s="418" t="s">
        <v>458</v>
      </c>
      <c r="E209" s="418"/>
      <c r="F209" s="418"/>
      <c r="G209" s="418"/>
      <c r="H209" s="418"/>
      <c r="I209" s="418"/>
      <c r="J209" s="418"/>
      <c r="K209" s="418"/>
      <c r="L209" s="418"/>
      <c r="M209" s="418"/>
      <c r="N209" s="418"/>
      <c r="O209" s="418"/>
      <c r="P209" s="418"/>
      <c r="Q209" s="418"/>
      <c r="R209" s="418"/>
      <c r="S209" s="418"/>
      <c r="T209" s="118"/>
      <c r="U209" s="118"/>
      <c r="V209" s="118"/>
      <c r="W209" s="118"/>
      <c r="X209" s="118"/>
      <c r="Y209" s="118"/>
      <c r="Z209" s="118"/>
      <c r="AA209" s="118"/>
      <c r="AB209" s="118"/>
      <c r="AC209" s="118"/>
      <c r="AD209" s="118"/>
      <c r="AE209" s="118"/>
      <c r="AF209" s="36"/>
      <c r="AG209" s="12"/>
      <c r="AH209" s="12"/>
      <c r="AI209" s="12"/>
      <c r="AJ209" s="12"/>
      <c r="AK209" s="12"/>
      <c r="AL209" s="12"/>
      <c r="AM209" s="12"/>
      <c r="AN209" s="12"/>
      <c r="AO209" s="12"/>
      <c r="AP209" s="12"/>
      <c r="AQ209" s="12"/>
      <c r="AR209" s="12"/>
      <c r="AS209" s="12"/>
      <c r="AT209" s="12"/>
    </row>
    <row r="210" spans="1:46" ht="13.5" customHeight="1" x14ac:dyDescent="0.25">
      <c r="A210" s="36"/>
      <c r="B210" s="36"/>
      <c r="C210" s="36"/>
      <c r="D210" s="36"/>
      <c r="E210" s="4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12"/>
      <c r="AH210" s="12"/>
      <c r="AI210" s="12"/>
      <c r="AJ210" s="12"/>
      <c r="AK210" s="12"/>
      <c r="AL210" s="12"/>
      <c r="AM210" s="12"/>
      <c r="AN210" s="12"/>
      <c r="AO210" s="12"/>
      <c r="AP210" s="12"/>
      <c r="AQ210" s="12"/>
      <c r="AR210" s="12"/>
      <c r="AS210" s="12"/>
      <c r="AT210" s="12"/>
    </row>
    <row r="211" spans="1:46" ht="31.5" customHeight="1" x14ac:dyDescent="0.25">
      <c r="A211" s="36"/>
      <c r="B211" s="36"/>
      <c r="C211" s="36"/>
      <c r="D211" s="416" t="s">
        <v>460</v>
      </c>
      <c r="E211" s="416"/>
      <c r="F211" s="416"/>
      <c r="G211" s="416"/>
      <c r="H211" s="416"/>
      <c r="I211" s="416"/>
      <c r="J211" s="416"/>
      <c r="K211" s="416"/>
      <c r="L211" s="416"/>
      <c r="M211" s="416"/>
      <c r="N211" s="416"/>
      <c r="O211" s="416"/>
      <c r="P211" s="416"/>
      <c r="Q211" s="416"/>
      <c r="R211" s="36"/>
      <c r="S211" s="36"/>
      <c r="T211" s="36"/>
      <c r="U211" s="36"/>
      <c r="V211" s="36"/>
      <c r="W211" s="36"/>
      <c r="X211" s="36"/>
      <c r="Y211" s="36"/>
      <c r="Z211" s="36"/>
      <c r="AA211" s="36"/>
      <c r="AB211" s="36"/>
      <c r="AC211" s="36"/>
      <c r="AD211" s="36"/>
      <c r="AE211" s="36"/>
      <c r="AF211" s="36"/>
      <c r="AG211" s="12"/>
      <c r="AH211" s="12"/>
      <c r="AI211" s="12"/>
      <c r="AJ211" s="12"/>
      <c r="AK211" s="12"/>
      <c r="AL211" s="12"/>
      <c r="AM211" s="12"/>
      <c r="AN211" s="12"/>
      <c r="AO211" s="12"/>
      <c r="AP211" s="12"/>
      <c r="AQ211" s="12"/>
      <c r="AR211" s="12"/>
      <c r="AS211" s="12"/>
      <c r="AT211" s="12"/>
    </row>
    <row r="212" spans="1:46" ht="13.5" customHeight="1" x14ac:dyDescent="0.25">
      <c r="A212" s="36"/>
      <c r="B212" s="36"/>
      <c r="C212" s="36"/>
      <c r="D212" s="36"/>
      <c r="E212" s="4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12"/>
      <c r="AH212" s="12"/>
      <c r="AI212" s="12"/>
      <c r="AJ212" s="12"/>
      <c r="AK212" s="12"/>
      <c r="AL212" s="12"/>
      <c r="AM212" s="12"/>
      <c r="AN212" s="12"/>
      <c r="AO212" s="12"/>
      <c r="AP212" s="12"/>
      <c r="AQ212" s="12"/>
      <c r="AR212" s="12"/>
      <c r="AS212" s="12"/>
      <c r="AT212" s="12"/>
    </row>
    <row r="213" spans="1:46" ht="13.5" customHeight="1" x14ac:dyDescent="0.25">
      <c r="A213" s="2"/>
      <c r="B213" s="2"/>
      <c r="C213" s="2"/>
      <c r="D213" s="2"/>
      <c r="E213" s="56"/>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36"/>
      <c r="AG213" s="12"/>
      <c r="AH213" s="12"/>
      <c r="AI213" s="12"/>
      <c r="AJ213" s="12"/>
      <c r="AK213" s="12"/>
      <c r="AL213" s="12"/>
      <c r="AM213" s="12"/>
      <c r="AN213" s="12"/>
      <c r="AO213" s="12"/>
      <c r="AP213" s="12"/>
      <c r="AQ213" s="12"/>
      <c r="AR213" s="12"/>
      <c r="AS213" s="12"/>
      <c r="AT213" s="12"/>
    </row>
    <row r="214" spans="1:46" ht="13.5" customHeight="1" x14ac:dyDescent="0.25">
      <c r="A214" s="2"/>
      <c r="B214" s="2"/>
      <c r="C214" s="2"/>
      <c r="D214" s="2"/>
      <c r="E214" s="56"/>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36"/>
      <c r="AG214" s="12"/>
      <c r="AH214" s="12"/>
      <c r="AI214" s="12"/>
      <c r="AJ214" s="12"/>
      <c r="AK214" s="12"/>
      <c r="AL214" s="12"/>
      <c r="AM214" s="12"/>
      <c r="AN214" s="12"/>
      <c r="AO214" s="12"/>
      <c r="AP214" s="12"/>
      <c r="AQ214" s="12"/>
      <c r="AR214" s="12"/>
      <c r="AS214" s="12"/>
      <c r="AT214" s="12"/>
    </row>
    <row r="215" spans="1:46" ht="13.5" customHeight="1" x14ac:dyDescent="0.25">
      <c r="A215" s="2"/>
      <c r="B215" s="2"/>
      <c r="C215" s="2"/>
      <c r="D215" s="2"/>
      <c r="E215" s="56"/>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36"/>
      <c r="AG215" s="12"/>
      <c r="AH215" s="12"/>
      <c r="AI215" s="12"/>
      <c r="AJ215" s="12"/>
      <c r="AK215" s="12"/>
      <c r="AL215" s="12"/>
      <c r="AM215" s="12"/>
      <c r="AN215" s="12"/>
      <c r="AO215" s="12"/>
      <c r="AP215" s="12"/>
      <c r="AQ215" s="12"/>
      <c r="AR215" s="12"/>
      <c r="AS215" s="12"/>
      <c r="AT215" s="12"/>
    </row>
    <row r="216" spans="1:46" ht="13.5" customHeight="1" x14ac:dyDescent="0.25">
      <c r="A216" s="2"/>
      <c r="B216" s="2"/>
      <c r="C216" s="2"/>
      <c r="D216" s="2"/>
      <c r="E216" s="56"/>
      <c r="F216" s="2"/>
      <c r="G216" s="2"/>
      <c r="H216" s="2"/>
      <c r="I216" s="2"/>
      <c r="J216" s="2"/>
      <c r="K216" s="2"/>
      <c r="L216" s="36"/>
      <c r="M216" s="2"/>
      <c r="N216" s="36"/>
      <c r="O216" s="2"/>
      <c r="P216" s="36"/>
      <c r="Q216" s="2"/>
      <c r="R216" s="36"/>
      <c r="S216" s="2"/>
      <c r="T216" s="36"/>
      <c r="U216" s="2"/>
      <c r="V216" s="36"/>
      <c r="W216" s="2"/>
      <c r="X216" s="36"/>
      <c r="Y216" s="36"/>
      <c r="Z216" s="36"/>
      <c r="AA216" s="2"/>
      <c r="AB216" s="36"/>
      <c r="AC216" s="2"/>
      <c r="AD216" s="36"/>
      <c r="AE216" s="2"/>
      <c r="AF216" s="36"/>
      <c r="AG216" s="12"/>
      <c r="AH216" s="12"/>
      <c r="AI216" s="12"/>
      <c r="AJ216" s="12"/>
      <c r="AK216" s="12"/>
      <c r="AL216" s="12"/>
      <c r="AM216" s="12"/>
      <c r="AN216" s="12"/>
      <c r="AO216" s="12"/>
      <c r="AP216" s="12"/>
      <c r="AQ216" s="12"/>
      <c r="AR216" s="12"/>
      <c r="AS216" s="12"/>
      <c r="AT216" s="12"/>
    </row>
    <row r="217" spans="1:46" ht="13.5" customHeight="1" x14ac:dyDescent="0.25">
      <c r="A217" s="2"/>
      <c r="B217" s="2"/>
      <c r="C217" s="2"/>
      <c r="D217" s="2"/>
      <c r="E217" s="56"/>
      <c r="F217" s="2"/>
      <c r="G217" s="2"/>
      <c r="H217" s="2"/>
      <c r="I217" s="2"/>
      <c r="J217" s="2"/>
      <c r="K217" s="2"/>
      <c r="L217" s="36"/>
      <c r="M217" s="2"/>
      <c r="N217" s="36"/>
      <c r="O217" s="2"/>
      <c r="P217" s="36"/>
      <c r="Q217" s="2"/>
      <c r="R217" s="36"/>
      <c r="S217" s="2"/>
      <c r="T217" s="36"/>
      <c r="U217" s="2"/>
      <c r="V217" s="36"/>
      <c r="W217" s="2"/>
      <c r="X217" s="36"/>
      <c r="Y217" s="36"/>
      <c r="Z217" s="36"/>
      <c r="AA217" s="2"/>
      <c r="AB217" s="36"/>
      <c r="AC217" s="2"/>
      <c r="AD217" s="36"/>
      <c r="AE217" s="2"/>
      <c r="AF217" s="36"/>
      <c r="AG217" s="12"/>
      <c r="AH217" s="12"/>
      <c r="AI217" s="12"/>
      <c r="AJ217" s="12"/>
      <c r="AK217" s="12"/>
      <c r="AL217" s="12"/>
      <c r="AM217" s="12"/>
      <c r="AN217" s="12"/>
      <c r="AO217" s="12"/>
      <c r="AP217" s="12"/>
      <c r="AQ217" s="12"/>
      <c r="AR217" s="12"/>
      <c r="AS217" s="12"/>
      <c r="AT217" s="12"/>
    </row>
    <row r="218" spans="1:46" ht="13.5" customHeight="1" x14ac:dyDescent="0.25">
      <c r="A218" s="2"/>
      <c r="B218" s="2"/>
      <c r="C218" s="2"/>
      <c r="D218" s="2"/>
      <c r="E218" s="56"/>
      <c r="F218" s="2"/>
      <c r="G218" s="2"/>
      <c r="H218" s="2"/>
      <c r="I218" s="2"/>
      <c r="J218" s="2"/>
      <c r="K218" s="2"/>
      <c r="L218" s="36"/>
      <c r="M218" s="2"/>
      <c r="N218" s="36"/>
      <c r="O218" s="2"/>
      <c r="P218" s="36"/>
      <c r="Q218" s="2"/>
      <c r="R218" s="36"/>
      <c r="S218" s="2"/>
      <c r="T218" s="36"/>
      <c r="U218" s="2"/>
      <c r="V218" s="36"/>
      <c r="W218" s="2"/>
      <c r="X218" s="36"/>
      <c r="Y218" s="36"/>
      <c r="Z218" s="36"/>
      <c r="AA218" s="2"/>
      <c r="AB218" s="36"/>
      <c r="AC218" s="2"/>
      <c r="AD218" s="36"/>
      <c r="AE218" s="2"/>
      <c r="AF218" s="36"/>
      <c r="AG218" s="12"/>
      <c r="AH218" s="12"/>
      <c r="AI218" s="12"/>
      <c r="AJ218" s="12"/>
      <c r="AK218" s="12"/>
      <c r="AL218" s="12"/>
      <c r="AM218" s="12"/>
      <c r="AN218" s="12"/>
      <c r="AO218" s="12"/>
      <c r="AP218" s="12"/>
      <c r="AQ218" s="12"/>
      <c r="AR218" s="12"/>
      <c r="AS218" s="12"/>
      <c r="AT218" s="12"/>
    </row>
    <row r="219" spans="1:46" ht="13.5" customHeight="1" x14ac:dyDescent="0.25">
      <c r="A219" s="2"/>
      <c r="B219" s="2"/>
      <c r="C219" s="2"/>
      <c r="D219" s="2"/>
      <c r="E219" s="56"/>
      <c r="F219" s="2"/>
      <c r="G219" s="2"/>
      <c r="H219" s="2" t="s">
        <v>176</v>
      </c>
      <c r="I219" s="2"/>
      <c r="J219" s="2"/>
      <c r="K219" s="2"/>
      <c r="L219" s="36"/>
      <c r="M219" s="2"/>
      <c r="N219" s="36"/>
      <c r="O219" s="2"/>
      <c r="P219" s="36"/>
      <c r="Q219" s="2"/>
      <c r="R219" s="36"/>
      <c r="S219" s="2"/>
      <c r="T219" s="36"/>
      <c r="U219" s="2"/>
      <c r="V219" s="36"/>
      <c r="W219" s="2"/>
      <c r="X219" s="36"/>
      <c r="Y219" s="36"/>
      <c r="Z219" s="36"/>
      <c r="AA219" s="2"/>
      <c r="AB219" s="36"/>
      <c r="AC219" s="2"/>
      <c r="AD219" s="36"/>
      <c r="AE219" s="2"/>
      <c r="AF219" s="36"/>
      <c r="AG219" s="12"/>
      <c r="AH219" s="12"/>
      <c r="AI219" s="12"/>
      <c r="AJ219" s="12"/>
      <c r="AK219" s="12"/>
      <c r="AL219" s="12"/>
      <c r="AM219" s="12"/>
      <c r="AN219" s="12"/>
      <c r="AO219" s="12"/>
      <c r="AP219" s="12"/>
      <c r="AQ219" s="12"/>
      <c r="AR219" s="12"/>
      <c r="AS219" s="12"/>
      <c r="AT219" s="12"/>
    </row>
    <row r="220" spans="1:46" ht="13.5" customHeight="1" x14ac:dyDescent="0.25">
      <c r="A220" s="2"/>
      <c r="B220" s="2"/>
      <c r="C220" s="2"/>
      <c r="D220" s="2"/>
      <c r="E220" s="56"/>
      <c r="F220" s="2"/>
      <c r="G220" s="2"/>
      <c r="H220" s="2"/>
      <c r="I220" s="2"/>
      <c r="J220" s="2"/>
      <c r="K220" s="2"/>
      <c r="L220" s="2"/>
      <c r="M220" s="2"/>
      <c r="N220" s="2"/>
      <c r="O220" s="2"/>
      <c r="P220" s="2"/>
      <c r="Q220" s="2"/>
      <c r="R220" s="2"/>
      <c r="S220" s="2"/>
      <c r="T220" s="2"/>
      <c r="U220" s="2"/>
      <c r="V220" s="2"/>
      <c r="W220" s="2"/>
      <c r="X220" s="2"/>
      <c r="Y220" s="2"/>
      <c r="Z220" s="2"/>
      <c r="AA220" s="2"/>
      <c r="AB220" s="2"/>
      <c r="AC220" s="2"/>
      <c r="AD220" s="36"/>
      <c r="AE220" s="2"/>
      <c r="AF220" s="36"/>
    </row>
    <row r="221" spans="1:46" ht="13.5" customHeight="1" x14ac:dyDescent="0.25">
      <c r="A221" s="2"/>
      <c r="B221" s="2"/>
      <c r="C221" s="2"/>
      <c r="D221" s="2"/>
      <c r="E221" s="56"/>
      <c r="F221" s="2"/>
      <c r="G221" s="2"/>
      <c r="H221" s="2"/>
      <c r="I221" s="2"/>
      <c r="J221" s="2"/>
      <c r="K221" s="2"/>
      <c r="L221" s="2"/>
      <c r="M221" s="2"/>
      <c r="N221" s="2"/>
      <c r="O221" s="2"/>
      <c r="P221" s="2"/>
      <c r="Q221" s="2"/>
      <c r="R221" s="2"/>
      <c r="S221" s="2"/>
      <c r="T221" s="2"/>
      <c r="U221" s="2"/>
      <c r="V221" s="2"/>
      <c r="W221" s="2"/>
      <c r="X221" s="2"/>
      <c r="Y221" s="2"/>
      <c r="Z221" s="2"/>
      <c r="AA221" s="2"/>
      <c r="AB221" s="2"/>
      <c r="AC221" s="2"/>
      <c r="AD221" s="36"/>
      <c r="AE221" s="2"/>
      <c r="AF221" s="36"/>
    </row>
    <row r="222" spans="1:46" ht="13.5" customHeight="1" x14ac:dyDescent="0.25">
      <c r="A222" s="2"/>
      <c r="B222" s="2"/>
      <c r="C222" s="2"/>
      <c r="D222" s="2"/>
      <c r="E222" s="56"/>
      <c r="F222" s="2"/>
      <c r="G222" s="2"/>
      <c r="H222" s="2"/>
      <c r="I222" s="2"/>
      <c r="J222" s="2"/>
      <c r="K222" s="2"/>
      <c r="L222" s="2"/>
      <c r="M222" s="2"/>
      <c r="N222" s="2"/>
      <c r="O222" s="2"/>
      <c r="P222" s="2"/>
      <c r="Q222" s="2"/>
      <c r="R222" s="2"/>
      <c r="S222" s="2"/>
      <c r="T222" s="2"/>
      <c r="U222" s="2"/>
      <c r="V222" s="2"/>
      <c r="W222" s="2"/>
      <c r="X222" s="2"/>
      <c r="Y222" s="2"/>
      <c r="Z222" s="2"/>
      <c r="AA222" s="2"/>
      <c r="AB222" s="2"/>
      <c r="AC222" s="2"/>
      <c r="AD222" s="36"/>
      <c r="AE222" s="2"/>
      <c r="AF222" s="36"/>
    </row>
    <row r="223" spans="1:46" ht="13.5" customHeight="1" x14ac:dyDescent="0.25">
      <c r="A223" s="2"/>
      <c r="B223" s="2"/>
      <c r="C223" s="2"/>
      <c r="D223" s="2"/>
      <c r="E223" s="56"/>
      <c r="F223" s="2"/>
      <c r="G223" s="2"/>
      <c r="H223" s="2"/>
      <c r="I223" s="2"/>
      <c r="J223" s="2"/>
      <c r="K223" s="2"/>
      <c r="L223" s="2"/>
      <c r="M223" s="2"/>
      <c r="N223" s="2"/>
      <c r="O223" s="2"/>
      <c r="P223" s="2"/>
      <c r="Q223" s="2"/>
      <c r="R223" s="2"/>
      <c r="S223" s="2"/>
      <c r="T223" s="2"/>
      <c r="U223" s="2"/>
      <c r="V223" s="2"/>
      <c r="W223" s="2"/>
      <c r="X223" s="2"/>
      <c r="Y223" s="2"/>
      <c r="Z223" s="2"/>
      <c r="AA223" s="2"/>
      <c r="AB223" s="2"/>
      <c r="AC223" s="2"/>
      <c r="AD223" s="36"/>
      <c r="AE223" s="2"/>
      <c r="AF223" s="36"/>
    </row>
    <row r="224" spans="1:46" ht="15" x14ac:dyDescent="0.25">
      <c r="A224" s="2"/>
      <c r="B224" s="2"/>
      <c r="C224" s="2"/>
      <c r="D224" s="2"/>
      <c r="E224" s="56"/>
      <c r="F224" s="2"/>
      <c r="G224" s="2"/>
      <c r="H224" s="2"/>
      <c r="I224" s="2"/>
      <c r="J224" s="2"/>
      <c r="K224" s="2"/>
      <c r="L224" s="2"/>
      <c r="M224" s="2"/>
      <c r="N224" s="2"/>
      <c r="O224" s="2"/>
      <c r="P224" s="2"/>
      <c r="Q224" s="2"/>
      <c r="R224" s="2"/>
      <c r="S224" s="2"/>
      <c r="T224" s="2"/>
      <c r="U224" s="2"/>
      <c r="V224" s="2"/>
      <c r="W224" s="2"/>
      <c r="X224" s="2"/>
      <c r="Y224" s="2"/>
      <c r="Z224" s="2"/>
      <c r="AA224" s="2"/>
      <c r="AB224" s="2"/>
      <c r="AC224" s="2"/>
      <c r="AD224" s="36"/>
      <c r="AE224" s="2"/>
      <c r="AF224" s="36"/>
      <c r="AG224" s="12"/>
      <c r="AH224" s="12"/>
      <c r="AI224" s="12"/>
      <c r="AJ224" s="12"/>
      <c r="AK224" s="12"/>
      <c r="AL224" s="12"/>
      <c r="AM224" s="12"/>
      <c r="AN224" s="12"/>
      <c r="AO224" s="12"/>
      <c r="AP224" s="12"/>
      <c r="AQ224" s="12"/>
      <c r="AR224" s="12"/>
      <c r="AS224" s="12"/>
      <c r="AT224" s="12"/>
    </row>
    <row r="225" spans="1:32" ht="13.5" customHeight="1" x14ac:dyDescent="0.25">
      <c r="A225" s="2"/>
      <c r="B225" s="2"/>
      <c r="C225" s="2"/>
      <c r="D225" s="2"/>
      <c r="E225" s="56"/>
      <c r="F225" s="2"/>
      <c r="G225" s="2"/>
      <c r="H225" s="2"/>
      <c r="I225" s="2"/>
      <c r="J225" s="2"/>
      <c r="K225" s="2"/>
      <c r="L225" s="2"/>
      <c r="M225" s="2"/>
      <c r="N225" s="2"/>
      <c r="O225" s="2"/>
      <c r="P225" s="2"/>
      <c r="Q225" s="2"/>
      <c r="R225" s="2"/>
      <c r="S225" s="2"/>
      <c r="T225" s="2"/>
      <c r="U225" s="2"/>
      <c r="V225" s="2"/>
      <c r="W225" s="2"/>
      <c r="X225" s="2"/>
      <c r="Y225" s="2"/>
      <c r="Z225" s="2"/>
      <c r="AA225" s="2"/>
      <c r="AB225" s="2"/>
      <c r="AC225" s="2"/>
      <c r="AD225" s="36"/>
      <c r="AE225" s="2"/>
      <c r="AF225" s="36"/>
    </row>
  </sheetData>
  <protectedRanges>
    <protectedRange sqref="M159:M160 N145:P146 N151:P152 N158:P160" name="Range15"/>
    <protectedRange sqref="N131:P131 M132 M139" name="Range14"/>
    <protectedRange sqref="M125 N124:P124" name="Range13"/>
    <protectedRange sqref="N138:P138" name="Range16"/>
    <protectedRange sqref="M79 N78:P78" name="Range6"/>
    <protectedRange sqref="M192 O192:AD192 N191" name="Range19"/>
    <protectedRange sqref="N178:N179" name="Range18"/>
  </protectedRanges>
  <mergeCells count="10">
    <mergeCell ref="D211:Q211"/>
    <mergeCell ref="B1:D1"/>
    <mergeCell ref="B2:C2"/>
    <mergeCell ref="D209:S209"/>
    <mergeCell ref="D201:S201"/>
    <mergeCell ref="D197:S197"/>
    <mergeCell ref="D199:S199"/>
    <mergeCell ref="D203:S203"/>
    <mergeCell ref="D205:S205"/>
    <mergeCell ref="D207:S207"/>
  </mergeCells>
  <phoneticPr fontId="7" type="noConversion"/>
  <printOptions headings="1"/>
  <pageMargins left="0.25" right="0.5" top="0.75" bottom="0.75" header="0.5" footer="0.5"/>
  <pageSetup paperSize="5" scale="59" fitToHeight="10" orientation="landscape" r:id="rId1"/>
  <headerFooter scaleWithDoc="0" alignWithMargins="0">
    <oddFooter>&amp;L&amp;F&amp;C&amp;A&amp;RUpdated: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42"/>
  <sheetViews>
    <sheetView zoomScaleNormal="100" workbookViewId="0">
      <pane ySplit="7" topLeftCell="A8" activePane="bottomLeft" state="frozen"/>
      <selection activeCell="A40" sqref="A40:Q40"/>
      <selection pane="bottomLeft" activeCell="H13" sqref="H13"/>
    </sheetView>
  </sheetViews>
  <sheetFormatPr defaultColWidth="8.85546875" defaultRowHeight="15" x14ac:dyDescent="0.25"/>
  <cols>
    <col min="1" max="1" width="8.28515625" style="217" customWidth="1"/>
    <col min="2" max="2" width="19.85546875" style="222" customWidth="1"/>
    <col min="3" max="3" width="1.28515625" style="222" customWidth="1"/>
    <col min="4" max="4" width="17.85546875" style="222" customWidth="1"/>
    <col min="5" max="5" width="1.140625" style="222" customWidth="1"/>
    <col min="6" max="6" width="18.42578125" style="222" customWidth="1"/>
    <col min="7" max="7" width="1.28515625" style="222" customWidth="1"/>
    <col min="8" max="8" width="19.28515625" style="222" customWidth="1"/>
    <col min="9" max="9" width="1.28515625" style="222" customWidth="1"/>
    <col min="10" max="10" width="20.28515625" style="222" customWidth="1"/>
    <col min="11" max="11" width="1" style="222" customWidth="1"/>
    <col min="12" max="12" width="21.140625" style="222" customWidth="1"/>
    <col min="13" max="13" width="18.7109375" style="222" customWidth="1"/>
    <col min="14" max="256" width="8.85546875" style="222"/>
    <col min="257" max="16384" width="8.85546875" style="217"/>
  </cols>
  <sheetData>
    <row r="1" spans="1:256" ht="15.75" x14ac:dyDescent="0.25">
      <c r="A1" s="215" t="str">
        <f>Entity</f>
        <v>Name of Tribe</v>
      </c>
      <c r="B1" s="216"/>
      <c r="C1" s="216"/>
      <c r="D1" s="216"/>
      <c r="E1" s="216"/>
      <c r="F1" s="216"/>
      <c r="G1" s="216"/>
      <c r="H1" s="216"/>
      <c r="I1" s="216"/>
      <c r="J1" s="216"/>
      <c r="K1" s="216"/>
      <c r="L1" s="215" t="s">
        <v>290</v>
      </c>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6"/>
      <c r="AY1" s="216"/>
      <c r="AZ1" s="216"/>
      <c r="BA1" s="216"/>
      <c r="BB1" s="216"/>
      <c r="BC1" s="216"/>
      <c r="BD1" s="216"/>
      <c r="BE1" s="216"/>
      <c r="BF1" s="216"/>
      <c r="BG1" s="216"/>
      <c r="BH1" s="216"/>
      <c r="BI1" s="216"/>
      <c r="BJ1" s="216"/>
      <c r="BK1" s="216"/>
      <c r="BL1" s="216"/>
      <c r="BM1" s="216"/>
      <c r="BN1" s="216"/>
      <c r="BO1" s="216"/>
      <c r="BP1" s="216"/>
      <c r="BQ1" s="216"/>
      <c r="BR1" s="216"/>
      <c r="BS1" s="216"/>
      <c r="BT1" s="216"/>
      <c r="BU1" s="216"/>
      <c r="BV1" s="216"/>
      <c r="BW1" s="216"/>
      <c r="BX1" s="216"/>
      <c r="BY1" s="216"/>
      <c r="BZ1" s="216"/>
      <c r="CA1" s="216"/>
      <c r="CB1" s="216"/>
      <c r="CC1" s="216"/>
      <c r="CD1" s="216"/>
      <c r="CE1" s="216"/>
      <c r="CF1" s="216"/>
      <c r="CG1" s="216"/>
      <c r="CH1" s="216"/>
      <c r="CI1" s="216"/>
      <c r="CJ1" s="216"/>
      <c r="CK1" s="216"/>
      <c r="CL1" s="216"/>
      <c r="CM1" s="216"/>
      <c r="CN1" s="216"/>
      <c r="CO1" s="216"/>
      <c r="CP1" s="216"/>
      <c r="CQ1" s="216"/>
      <c r="CR1" s="216"/>
      <c r="CS1" s="216"/>
      <c r="CT1" s="216"/>
      <c r="CU1" s="216"/>
      <c r="CV1" s="216"/>
      <c r="CW1" s="216"/>
      <c r="CX1" s="216"/>
      <c r="CY1" s="216"/>
      <c r="CZ1" s="216"/>
      <c r="DA1" s="216"/>
      <c r="DB1" s="216"/>
      <c r="DC1" s="216"/>
      <c r="DD1" s="216"/>
      <c r="DE1" s="216"/>
      <c r="DF1" s="216"/>
      <c r="DG1" s="216"/>
      <c r="DH1" s="216"/>
      <c r="DI1" s="216"/>
      <c r="DJ1" s="216"/>
      <c r="DK1" s="216"/>
      <c r="DL1" s="216"/>
      <c r="DM1" s="216"/>
      <c r="DN1" s="216"/>
      <c r="DO1" s="216"/>
      <c r="DP1" s="216"/>
      <c r="DQ1" s="216"/>
      <c r="DR1" s="216"/>
      <c r="DS1" s="216"/>
      <c r="DT1" s="216"/>
      <c r="DU1" s="216"/>
      <c r="DV1" s="216"/>
      <c r="DW1" s="216"/>
      <c r="DX1" s="216"/>
      <c r="DY1" s="216"/>
      <c r="DZ1" s="216"/>
      <c r="EA1" s="216"/>
      <c r="EB1" s="216"/>
      <c r="EC1" s="216"/>
      <c r="ED1" s="216"/>
      <c r="EE1" s="216"/>
      <c r="EF1" s="216"/>
      <c r="EG1" s="216"/>
      <c r="EH1" s="216"/>
      <c r="EI1" s="216"/>
      <c r="EJ1" s="216"/>
      <c r="EK1" s="216"/>
      <c r="EL1" s="216"/>
      <c r="EM1" s="216"/>
      <c r="EN1" s="216"/>
      <c r="EO1" s="216"/>
      <c r="EP1" s="216"/>
      <c r="EQ1" s="216"/>
      <c r="ER1" s="216"/>
      <c r="ES1" s="216"/>
      <c r="ET1" s="216"/>
      <c r="EU1" s="216"/>
      <c r="EV1" s="216"/>
      <c r="EW1" s="216"/>
      <c r="EX1" s="216"/>
      <c r="EY1" s="216"/>
      <c r="EZ1" s="216"/>
      <c r="FA1" s="216"/>
      <c r="FB1" s="216"/>
      <c r="FC1" s="216"/>
      <c r="FD1" s="216"/>
      <c r="FE1" s="216"/>
      <c r="FF1" s="216"/>
      <c r="FG1" s="216"/>
      <c r="FH1" s="216"/>
      <c r="FI1" s="216"/>
      <c r="FJ1" s="216"/>
      <c r="FK1" s="216"/>
      <c r="FL1" s="216"/>
      <c r="FM1" s="216"/>
      <c r="FN1" s="216"/>
      <c r="FO1" s="216"/>
      <c r="FP1" s="216"/>
      <c r="FQ1" s="216"/>
      <c r="FR1" s="216"/>
      <c r="FS1" s="216"/>
      <c r="FT1" s="216"/>
      <c r="FU1" s="216"/>
      <c r="FV1" s="216"/>
      <c r="FW1" s="216"/>
      <c r="FX1" s="216"/>
      <c r="FY1" s="216"/>
      <c r="FZ1" s="216"/>
      <c r="GA1" s="216"/>
      <c r="GB1" s="216"/>
      <c r="GC1" s="216"/>
      <c r="GD1" s="216"/>
      <c r="GE1" s="216"/>
      <c r="GF1" s="216"/>
      <c r="GG1" s="216"/>
      <c r="GH1" s="216"/>
      <c r="GI1" s="216"/>
      <c r="GJ1" s="216"/>
      <c r="GK1" s="216"/>
      <c r="GL1" s="216"/>
      <c r="GM1" s="216"/>
      <c r="GN1" s="216"/>
      <c r="GO1" s="216"/>
      <c r="GP1" s="216"/>
      <c r="GQ1" s="216"/>
      <c r="GR1" s="216"/>
      <c r="GS1" s="216"/>
      <c r="GT1" s="216"/>
      <c r="GU1" s="216"/>
      <c r="GV1" s="216"/>
      <c r="GW1" s="216"/>
      <c r="GX1" s="216"/>
      <c r="GY1" s="216"/>
      <c r="GZ1" s="216"/>
      <c r="HA1" s="216"/>
      <c r="HB1" s="216"/>
      <c r="HC1" s="216"/>
      <c r="HD1" s="216"/>
      <c r="HE1" s="216"/>
      <c r="HF1" s="216"/>
      <c r="HG1" s="216"/>
      <c r="HH1" s="216"/>
      <c r="HI1" s="216"/>
      <c r="HJ1" s="216"/>
      <c r="HK1" s="216"/>
      <c r="HL1" s="216"/>
      <c r="HM1" s="216"/>
      <c r="HN1" s="216"/>
      <c r="HO1" s="216"/>
      <c r="HP1" s="216"/>
      <c r="HQ1" s="216"/>
      <c r="HR1" s="216"/>
      <c r="HS1" s="216"/>
      <c r="HT1" s="216"/>
      <c r="HU1" s="216"/>
      <c r="HV1" s="216"/>
      <c r="HW1" s="216"/>
      <c r="HX1" s="216"/>
      <c r="HY1" s="216"/>
      <c r="HZ1" s="216"/>
      <c r="IA1" s="216"/>
      <c r="IB1" s="216"/>
      <c r="IC1" s="216"/>
      <c r="ID1" s="216"/>
      <c r="IE1" s="216"/>
      <c r="IF1" s="216"/>
      <c r="IG1" s="216"/>
      <c r="IH1" s="216"/>
      <c r="II1" s="216"/>
      <c r="IJ1" s="216"/>
      <c r="IK1" s="216"/>
      <c r="IL1" s="216"/>
      <c r="IM1" s="216"/>
      <c r="IN1" s="216"/>
      <c r="IO1" s="216"/>
      <c r="IP1" s="216"/>
      <c r="IQ1" s="216"/>
      <c r="IR1" s="216"/>
      <c r="IS1" s="216"/>
      <c r="IT1" s="216"/>
      <c r="IU1" s="216"/>
      <c r="IV1" s="216"/>
    </row>
    <row r="2" spans="1:256" ht="15.75" x14ac:dyDescent="0.25">
      <c r="A2" s="219" t="str">
        <f>'start here-do not delete'!G30</f>
        <v>FY 2022</v>
      </c>
      <c r="B2" s="215" t="s">
        <v>287</v>
      </c>
      <c r="C2" s="215"/>
      <c r="D2" s="218"/>
      <c r="E2" s="218"/>
      <c r="F2" s="218"/>
      <c r="G2" s="218"/>
      <c r="H2" s="218"/>
      <c r="I2" s="218"/>
      <c r="J2" s="218"/>
      <c r="K2" s="218"/>
      <c r="L2" s="220"/>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c r="CD2" s="216"/>
      <c r="CE2" s="216"/>
      <c r="CF2" s="216"/>
      <c r="CG2" s="216"/>
      <c r="CH2" s="216"/>
      <c r="CI2" s="216"/>
      <c r="CJ2" s="216"/>
      <c r="CK2" s="216"/>
      <c r="CL2" s="216"/>
      <c r="CM2" s="216"/>
      <c r="CN2" s="216"/>
      <c r="CO2" s="216"/>
      <c r="CP2" s="216"/>
      <c r="CQ2" s="216"/>
      <c r="CR2" s="216"/>
      <c r="CS2" s="216"/>
      <c r="CT2" s="216"/>
      <c r="CU2" s="216"/>
      <c r="CV2" s="216"/>
      <c r="CW2" s="216"/>
      <c r="CX2" s="216"/>
      <c r="CY2" s="216"/>
      <c r="CZ2" s="216"/>
      <c r="DA2" s="216"/>
      <c r="DB2" s="216"/>
      <c r="DC2" s="216"/>
      <c r="DD2" s="216"/>
      <c r="DE2" s="216"/>
      <c r="DF2" s="216"/>
      <c r="DG2" s="216"/>
      <c r="DH2" s="216"/>
      <c r="DI2" s="216"/>
      <c r="DJ2" s="216"/>
      <c r="DK2" s="216"/>
      <c r="DL2" s="216"/>
      <c r="DM2" s="216"/>
      <c r="DN2" s="216"/>
      <c r="DO2" s="216"/>
      <c r="DP2" s="216"/>
      <c r="DQ2" s="216"/>
      <c r="DR2" s="216"/>
      <c r="DS2" s="216"/>
      <c r="DT2" s="216"/>
      <c r="DU2" s="216"/>
      <c r="DV2" s="216"/>
      <c r="DW2" s="216"/>
      <c r="DX2" s="216"/>
      <c r="DY2" s="216"/>
      <c r="DZ2" s="216"/>
      <c r="EA2" s="216"/>
      <c r="EB2" s="216"/>
      <c r="EC2" s="216"/>
      <c r="ED2" s="216"/>
      <c r="EE2" s="216"/>
      <c r="EF2" s="216"/>
      <c r="EG2" s="216"/>
      <c r="EH2" s="216"/>
      <c r="EI2" s="216"/>
      <c r="EJ2" s="216"/>
      <c r="EK2" s="216"/>
      <c r="EL2" s="216"/>
      <c r="EM2" s="216"/>
      <c r="EN2" s="216"/>
      <c r="EO2" s="216"/>
      <c r="EP2" s="216"/>
      <c r="EQ2" s="216"/>
      <c r="ER2" s="216"/>
      <c r="ES2" s="216"/>
      <c r="ET2" s="216"/>
      <c r="EU2" s="216"/>
      <c r="EV2" s="216"/>
      <c r="EW2" s="216"/>
      <c r="EX2" s="216"/>
      <c r="EY2" s="216"/>
      <c r="EZ2" s="216"/>
      <c r="FA2" s="216"/>
      <c r="FB2" s="216"/>
      <c r="FC2" s="216"/>
      <c r="FD2" s="216"/>
      <c r="FE2" s="216"/>
      <c r="FF2" s="216"/>
      <c r="FG2" s="216"/>
      <c r="FH2" s="216"/>
      <c r="FI2" s="216"/>
      <c r="FJ2" s="216"/>
      <c r="FK2" s="216"/>
      <c r="FL2" s="216"/>
      <c r="FM2" s="216"/>
      <c r="FN2" s="216"/>
      <c r="FO2" s="216"/>
      <c r="FP2" s="216"/>
      <c r="FQ2" s="216"/>
      <c r="FR2" s="216"/>
      <c r="FS2" s="216"/>
      <c r="FT2" s="216"/>
      <c r="FU2" s="216"/>
      <c r="FV2" s="216"/>
      <c r="FW2" s="216"/>
      <c r="FX2" s="216"/>
      <c r="FY2" s="216"/>
      <c r="FZ2" s="216"/>
      <c r="GA2" s="216"/>
      <c r="GB2" s="216"/>
      <c r="GC2" s="216"/>
      <c r="GD2" s="216"/>
      <c r="GE2" s="216"/>
      <c r="GF2" s="216"/>
      <c r="GG2" s="216"/>
      <c r="GH2" s="216"/>
      <c r="GI2" s="216"/>
      <c r="GJ2" s="216"/>
      <c r="GK2" s="216"/>
      <c r="GL2" s="216"/>
      <c r="GM2" s="216"/>
      <c r="GN2" s="216"/>
      <c r="GO2" s="216"/>
      <c r="GP2" s="216"/>
      <c r="GQ2" s="216"/>
      <c r="GR2" s="216"/>
      <c r="GS2" s="216"/>
      <c r="GT2" s="216"/>
      <c r="GU2" s="216"/>
      <c r="GV2" s="216"/>
      <c r="GW2" s="216"/>
      <c r="GX2" s="216"/>
      <c r="GY2" s="216"/>
      <c r="GZ2" s="216"/>
      <c r="HA2" s="216"/>
      <c r="HB2" s="216"/>
      <c r="HC2" s="216"/>
      <c r="HD2" s="216"/>
      <c r="HE2" s="216"/>
      <c r="HF2" s="216"/>
      <c r="HG2" s="216"/>
      <c r="HH2" s="216"/>
      <c r="HI2" s="216"/>
      <c r="HJ2" s="216"/>
      <c r="HK2" s="216"/>
      <c r="HL2" s="216"/>
      <c r="HM2" s="216"/>
      <c r="HN2" s="216"/>
      <c r="HO2" s="216"/>
      <c r="HP2" s="216"/>
      <c r="HQ2" s="216"/>
      <c r="HR2" s="216"/>
      <c r="HS2" s="216"/>
      <c r="HT2" s="216"/>
      <c r="HU2" s="216"/>
      <c r="HV2" s="216"/>
      <c r="HW2" s="216"/>
      <c r="HX2" s="216"/>
      <c r="HY2" s="216"/>
      <c r="HZ2" s="216"/>
      <c r="IA2" s="216"/>
      <c r="IB2" s="216"/>
      <c r="IC2" s="216"/>
      <c r="ID2" s="216"/>
      <c r="IE2" s="216"/>
      <c r="IF2" s="216"/>
      <c r="IG2" s="216"/>
      <c r="IH2" s="216"/>
      <c r="II2" s="216"/>
      <c r="IJ2" s="216"/>
      <c r="IK2" s="216"/>
      <c r="IL2" s="216"/>
      <c r="IM2" s="216"/>
      <c r="IN2" s="216"/>
      <c r="IO2" s="216"/>
      <c r="IP2" s="216"/>
      <c r="IQ2" s="216"/>
      <c r="IR2" s="216"/>
      <c r="IS2" s="216"/>
      <c r="IT2" s="216"/>
      <c r="IU2" s="216"/>
      <c r="IV2" s="216"/>
    </row>
    <row r="3" spans="1:256" x14ac:dyDescent="0.25">
      <c r="A3" s="270" t="s">
        <v>320</v>
      </c>
      <c r="B3" s="221"/>
      <c r="C3" s="221"/>
      <c r="D3" s="221"/>
      <c r="E3" s="221"/>
      <c r="F3" s="221"/>
      <c r="G3" s="221"/>
      <c r="H3" s="221"/>
      <c r="I3" s="221"/>
      <c r="J3" s="221"/>
      <c r="K3" s="221"/>
      <c r="L3" s="221"/>
    </row>
    <row r="4" spans="1:256" x14ac:dyDescent="0.25">
      <c r="A4" s="269"/>
      <c r="B4" s="221"/>
      <c r="C4" s="221"/>
      <c r="D4" s="221"/>
      <c r="E4" s="221"/>
      <c r="F4" s="221"/>
      <c r="G4" s="221"/>
      <c r="H4" s="221"/>
      <c r="I4" s="221"/>
      <c r="J4" s="221"/>
      <c r="K4" s="221"/>
      <c r="L4" s="221"/>
    </row>
    <row r="5" spans="1:256" x14ac:dyDescent="0.25">
      <c r="B5" s="221"/>
      <c r="C5" s="221"/>
      <c r="D5" s="223" t="s">
        <v>6</v>
      </c>
      <c r="E5" s="221"/>
      <c r="F5" s="223" t="s">
        <v>291</v>
      </c>
      <c r="G5" s="223"/>
      <c r="H5" s="223" t="s">
        <v>291</v>
      </c>
      <c r="I5" s="223"/>
      <c r="J5" s="223" t="s">
        <v>291</v>
      </c>
      <c r="K5" s="224"/>
      <c r="L5" s="223" t="s">
        <v>292</v>
      </c>
    </row>
    <row r="6" spans="1:256" ht="72.599999999999994" customHeight="1" thickBot="1" x14ac:dyDescent="0.3">
      <c r="B6" s="225" t="s">
        <v>288</v>
      </c>
      <c r="C6" s="225"/>
      <c r="D6" s="225" t="s">
        <v>308</v>
      </c>
      <c r="E6" s="225"/>
      <c r="F6" s="225" t="s">
        <v>306</v>
      </c>
      <c r="G6" s="225"/>
      <c r="H6" s="225" t="s">
        <v>319</v>
      </c>
      <c r="I6" s="225"/>
      <c r="J6" s="225" t="s">
        <v>318</v>
      </c>
      <c r="K6" s="226"/>
      <c r="L6" s="225" t="s">
        <v>307</v>
      </c>
      <c r="M6" s="217"/>
    </row>
    <row r="7" spans="1:256" x14ac:dyDescent="0.25">
      <c r="B7" s="221"/>
      <c r="C7" s="221"/>
      <c r="D7" s="221"/>
      <c r="E7" s="227"/>
      <c r="F7" s="221"/>
      <c r="G7" s="221"/>
      <c r="H7" s="221"/>
      <c r="I7" s="224"/>
      <c r="J7" s="221"/>
      <c r="K7" s="227"/>
      <c r="L7" s="223"/>
    </row>
    <row r="8" spans="1:256" s="239" customFormat="1" x14ac:dyDescent="0.25">
      <c r="B8" s="240" t="str">
        <f>'Exh B-3 Carryforward'!A10</f>
        <v>BIA (638)</v>
      </c>
      <c r="C8" s="240"/>
      <c r="D8" s="395">
        <v>136250</v>
      </c>
      <c r="E8" s="396"/>
      <c r="F8" s="395">
        <v>1700</v>
      </c>
      <c r="G8" s="214"/>
      <c r="H8" s="214"/>
      <c r="I8" s="242"/>
      <c r="J8" s="214"/>
      <c r="K8" s="241"/>
      <c r="L8" s="214">
        <f t="shared" ref="L8:L14" si="0">D8-F8-H8-J8</f>
        <v>134550</v>
      </c>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43"/>
      <c r="BT8" s="243"/>
      <c r="BU8" s="243"/>
      <c r="BV8" s="243"/>
      <c r="BW8" s="243"/>
      <c r="BX8" s="243"/>
      <c r="BY8" s="243"/>
      <c r="BZ8" s="243"/>
      <c r="CA8" s="243"/>
      <c r="CB8" s="243"/>
      <c r="CC8" s="243"/>
      <c r="CD8" s="243"/>
      <c r="CE8" s="243"/>
      <c r="CF8" s="243"/>
      <c r="CG8" s="243"/>
      <c r="CH8" s="243"/>
      <c r="CI8" s="243"/>
      <c r="CJ8" s="243"/>
      <c r="CK8" s="243"/>
      <c r="CL8" s="243"/>
      <c r="CM8" s="243"/>
      <c r="CN8" s="243"/>
      <c r="CO8" s="243"/>
      <c r="CP8" s="243"/>
      <c r="CQ8" s="243"/>
      <c r="CR8" s="243"/>
      <c r="CS8" s="243"/>
      <c r="CT8" s="243"/>
      <c r="CU8" s="243"/>
      <c r="CV8" s="243"/>
      <c r="CW8" s="243"/>
      <c r="CX8" s="243"/>
      <c r="CY8" s="243"/>
      <c r="CZ8" s="243"/>
      <c r="DA8" s="243"/>
      <c r="DB8" s="243"/>
      <c r="DC8" s="243"/>
      <c r="DD8" s="243"/>
      <c r="DE8" s="243"/>
      <c r="DF8" s="243"/>
      <c r="DG8" s="243"/>
      <c r="DH8" s="243"/>
      <c r="DI8" s="243"/>
      <c r="DJ8" s="243"/>
      <c r="DK8" s="243"/>
      <c r="DL8" s="243"/>
      <c r="DM8" s="243"/>
      <c r="DN8" s="243"/>
      <c r="DO8" s="243"/>
      <c r="DP8" s="243"/>
      <c r="DQ8" s="243"/>
      <c r="DR8" s="243"/>
      <c r="DS8" s="243"/>
      <c r="DT8" s="243"/>
      <c r="DU8" s="243"/>
      <c r="DV8" s="243"/>
      <c r="DW8" s="243"/>
      <c r="DX8" s="243"/>
      <c r="DY8" s="243"/>
      <c r="DZ8" s="243"/>
      <c r="EA8" s="243"/>
      <c r="EB8" s="243"/>
      <c r="EC8" s="243"/>
      <c r="ED8" s="243"/>
      <c r="EE8" s="243"/>
      <c r="EF8" s="243"/>
      <c r="EG8" s="243"/>
      <c r="EH8" s="243"/>
      <c r="EI8" s="243"/>
      <c r="EJ8" s="243"/>
      <c r="EK8" s="243"/>
      <c r="EL8" s="243"/>
      <c r="EM8" s="243"/>
      <c r="EN8" s="243"/>
      <c r="EO8" s="243"/>
      <c r="EP8" s="243"/>
      <c r="EQ8" s="243"/>
      <c r="ER8" s="243"/>
      <c r="ES8" s="243"/>
      <c r="ET8" s="243"/>
      <c r="EU8" s="243"/>
      <c r="EV8" s="243"/>
      <c r="EW8" s="243"/>
      <c r="EX8" s="243"/>
      <c r="EY8" s="243"/>
      <c r="EZ8" s="243"/>
      <c r="FA8" s="243"/>
      <c r="FB8" s="243"/>
      <c r="FC8" s="243"/>
      <c r="FD8" s="243"/>
      <c r="FE8" s="243"/>
      <c r="FF8" s="243"/>
      <c r="FG8" s="243"/>
      <c r="FH8" s="243"/>
      <c r="FI8" s="243"/>
      <c r="FJ8" s="243"/>
      <c r="FK8" s="243"/>
      <c r="FL8" s="243"/>
      <c r="FM8" s="243"/>
      <c r="FN8" s="243"/>
      <c r="FO8" s="243"/>
      <c r="FP8" s="243"/>
      <c r="FQ8" s="243"/>
      <c r="FR8" s="243"/>
      <c r="FS8" s="243"/>
      <c r="FT8" s="243"/>
      <c r="FU8" s="243"/>
      <c r="FV8" s="243"/>
      <c r="FW8" s="243"/>
      <c r="FX8" s="243"/>
      <c r="FY8" s="243"/>
      <c r="FZ8" s="243"/>
      <c r="GA8" s="243"/>
      <c r="GB8" s="243"/>
      <c r="GC8" s="243"/>
      <c r="GD8" s="243"/>
      <c r="GE8" s="243"/>
      <c r="GF8" s="243"/>
      <c r="GG8" s="243"/>
      <c r="GH8" s="243"/>
      <c r="GI8" s="243"/>
      <c r="GJ8" s="243"/>
      <c r="GK8" s="243"/>
      <c r="GL8" s="243"/>
      <c r="GM8" s="243"/>
      <c r="GN8" s="243"/>
      <c r="GO8" s="243"/>
      <c r="GP8" s="243"/>
      <c r="GQ8" s="243"/>
      <c r="GR8" s="243"/>
      <c r="GS8" s="243"/>
      <c r="GT8" s="243"/>
      <c r="GU8" s="243"/>
      <c r="GV8" s="243"/>
      <c r="GW8" s="243"/>
      <c r="GX8" s="243"/>
      <c r="GY8" s="243"/>
      <c r="GZ8" s="243"/>
      <c r="HA8" s="243"/>
      <c r="HB8" s="243"/>
      <c r="HC8" s="243"/>
      <c r="HD8" s="243"/>
      <c r="HE8" s="243"/>
      <c r="HF8" s="243"/>
      <c r="HG8" s="243"/>
      <c r="HH8" s="243"/>
      <c r="HI8" s="243"/>
      <c r="HJ8" s="243"/>
      <c r="HK8" s="243"/>
      <c r="HL8" s="243"/>
      <c r="HM8" s="243"/>
      <c r="HN8" s="243"/>
      <c r="HO8" s="243"/>
      <c r="HP8" s="243"/>
      <c r="HQ8" s="243"/>
      <c r="HR8" s="243"/>
      <c r="HS8" s="243"/>
      <c r="HT8" s="243"/>
      <c r="HU8" s="243"/>
      <c r="HV8" s="243"/>
      <c r="HW8" s="243"/>
      <c r="HX8" s="243"/>
      <c r="HY8" s="243"/>
      <c r="HZ8" s="243"/>
      <c r="IA8" s="243"/>
      <c r="IB8" s="243"/>
      <c r="IC8" s="243"/>
      <c r="ID8" s="243"/>
      <c r="IE8" s="243"/>
      <c r="IF8" s="243"/>
      <c r="IG8" s="243"/>
      <c r="IH8" s="243"/>
      <c r="II8" s="243"/>
      <c r="IJ8" s="243"/>
      <c r="IK8" s="243"/>
      <c r="IL8" s="243"/>
      <c r="IM8" s="243"/>
      <c r="IN8" s="243"/>
      <c r="IO8" s="243"/>
      <c r="IP8" s="243"/>
      <c r="IQ8" s="243"/>
      <c r="IR8" s="243"/>
      <c r="IS8" s="243"/>
      <c r="IT8" s="243"/>
      <c r="IU8" s="243"/>
      <c r="IV8" s="243"/>
    </row>
    <row r="9" spans="1:256" x14ac:dyDescent="0.25">
      <c r="B9" s="221" t="str">
        <f>'Exh B-3 Carryforward'!A11</f>
        <v>Interior (Non-638)</v>
      </c>
      <c r="C9" s="221"/>
      <c r="D9" s="231">
        <v>16904</v>
      </c>
      <c r="E9" s="397"/>
      <c r="F9" s="231"/>
      <c r="G9" s="213"/>
      <c r="H9" s="213"/>
      <c r="I9" s="229"/>
      <c r="J9" s="213"/>
      <c r="K9" s="228"/>
      <c r="L9" s="213">
        <f>D9-F9-H9-J9</f>
        <v>16904</v>
      </c>
      <c r="P9" s="230"/>
    </row>
    <row r="10" spans="1:256" x14ac:dyDescent="0.25">
      <c r="B10" s="221" t="str">
        <f>'Exh B-3 Carryforward'!A12</f>
        <v>IHS (638)</v>
      </c>
      <c r="C10" s="221"/>
      <c r="D10" s="231">
        <v>196825</v>
      </c>
      <c r="E10" s="397"/>
      <c r="F10" s="231">
        <v>31176</v>
      </c>
      <c r="G10" s="213"/>
      <c r="H10" s="213"/>
      <c r="I10" s="229"/>
      <c r="J10" s="213"/>
      <c r="K10" s="228"/>
      <c r="L10" s="213">
        <f t="shared" si="0"/>
        <v>165649</v>
      </c>
    </row>
    <row r="11" spans="1:256" x14ac:dyDescent="0.25">
      <c r="B11" s="221" t="str">
        <f>'Exh B-3 Carryforward'!A13</f>
        <v>HHS (Non-638)</v>
      </c>
      <c r="C11" s="221"/>
      <c r="D11" s="231">
        <v>33209</v>
      </c>
      <c r="E11" s="397"/>
      <c r="F11" s="231"/>
      <c r="G11" s="213"/>
      <c r="H11" s="213"/>
      <c r="I11" s="229"/>
      <c r="J11" s="213"/>
      <c r="K11" s="228"/>
      <c r="L11" s="213">
        <f t="shared" si="0"/>
        <v>33209</v>
      </c>
    </row>
    <row r="12" spans="1:256" x14ac:dyDescent="0.25">
      <c r="B12" s="221" t="str">
        <f>'Exh B-3 Carryforward'!A14</f>
        <v>Agriculture</v>
      </c>
      <c r="C12" s="221"/>
      <c r="D12" s="231">
        <v>127364</v>
      </c>
      <c r="E12" s="397"/>
      <c r="F12" s="231"/>
      <c r="G12" s="213"/>
      <c r="H12" s="213">
        <v>92717</v>
      </c>
      <c r="I12" s="229"/>
      <c r="J12" s="213"/>
      <c r="K12" s="228"/>
      <c r="L12" s="213">
        <f t="shared" si="0"/>
        <v>34647</v>
      </c>
      <c r="N12" s="230"/>
    </row>
    <row r="13" spans="1:256" x14ac:dyDescent="0.25">
      <c r="B13" s="221" t="str">
        <f>'Exh B-3 Carryforward'!A15</f>
        <v>Commerce</v>
      </c>
      <c r="C13" s="221"/>
      <c r="D13" s="231">
        <v>18326</v>
      </c>
      <c r="E13" s="397"/>
      <c r="F13" s="231"/>
      <c r="G13" s="213"/>
      <c r="H13" s="213"/>
      <c r="I13" s="229"/>
      <c r="J13" s="213"/>
      <c r="K13" s="228"/>
      <c r="L13" s="213">
        <f t="shared" si="0"/>
        <v>18326</v>
      </c>
    </row>
    <row r="14" spans="1:256" x14ac:dyDescent="0.25">
      <c r="B14" s="221" t="str">
        <f>'Exh B-3 Carryforward'!A16</f>
        <v>Defense</v>
      </c>
      <c r="C14" s="221"/>
      <c r="D14" s="231">
        <v>0</v>
      </c>
      <c r="E14" s="397"/>
      <c r="F14" s="231"/>
      <c r="G14" s="213"/>
      <c r="H14" s="213"/>
      <c r="I14" s="229"/>
      <c r="J14" s="213"/>
      <c r="K14" s="228"/>
      <c r="L14" s="213">
        <f t="shared" si="0"/>
        <v>0</v>
      </c>
    </row>
    <row r="15" spans="1:256" x14ac:dyDescent="0.25">
      <c r="B15" s="221" t="str">
        <f>'Exh B-3 Carryforward'!A17</f>
        <v>Education</v>
      </c>
      <c r="D15" s="231">
        <v>62000</v>
      </c>
      <c r="E15" s="397"/>
      <c r="F15" s="231"/>
      <c r="G15" s="213"/>
      <c r="H15" s="213"/>
      <c r="I15" s="229"/>
      <c r="J15" s="213"/>
      <c r="K15" s="228"/>
      <c r="L15" s="213">
        <f t="shared" ref="L15:L25" si="1">D15-F15-H15-J15</f>
        <v>62000</v>
      </c>
    </row>
    <row r="16" spans="1:256" x14ac:dyDescent="0.25">
      <c r="B16" s="221" t="str">
        <f>'Exh B-3 Carryforward'!A18</f>
        <v>Energy</v>
      </c>
      <c r="D16" s="231">
        <v>81217</v>
      </c>
      <c r="E16" s="397"/>
      <c r="F16" s="231"/>
      <c r="G16" s="213"/>
      <c r="H16" s="213"/>
      <c r="I16" s="229"/>
      <c r="J16" s="213"/>
      <c r="K16" s="228"/>
      <c r="L16" s="213">
        <f t="shared" si="1"/>
        <v>81217</v>
      </c>
    </row>
    <row r="17" spans="1:256" x14ac:dyDescent="0.25">
      <c r="B17" s="221" t="str">
        <f>'Exh B-3 Carryforward'!A19</f>
        <v>EEOC</v>
      </c>
      <c r="C17" s="221"/>
      <c r="D17" s="231">
        <v>23072</v>
      </c>
      <c r="E17" s="397"/>
      <c r="F17" s="231"/>
      <c r="G17" s="213"/>
      <c r="H17" s="213"/>
      <c r="I17" s="229"/>
      <c r="J17" s="213"/>
      <c r="K17" s="228"/>
      <c r="L17" s="213">
        <f t="shared" si="1"/>
        <v>23072</v>
      </c>
    </row>
    <row r="18" spans="1:256" x14ac:dyDescent="0.25">
      <c r="B18" s="221" t="str">
        <f>'Exh B-3 Carryforward'!A20</f>
        <v>EPA</v>
      </c>
      <c r="C18" s="221"/>
      <c r="D18" s="231">
        <v>20101</v>
      </c>
      <c r="E18" s="397"/>
      <c r="F18" s="231"/>
      <c r="G18" s="213"/>
      <c r="H18" s="213"/>
      <c r="I18" s="229"/>
      <c r="J18" s="213"/>
      <c r="K18" s="228"/>
      <c r="L18" s="213">
        <f t="shared" si="1"/>
        <v>20101</v>
      </c>
    </row>
    <row r="19" spans="1:256" x14ac:dyDescent="0.25">
      <c r="B19" s="221" t="str">
        <f>'Exh B-3 Carryforward'!A21</f>
        <v>Homeland Security</v>
      </c>
      <c r="C19" s="221"/>
      <c r="D19" s="231">
        <v>0</v>
      </c>
      <c r="E19" s="397"/>
      <c r="F19" s="231"/>
      <c r="G19" s="213"/>
      <c r="H19" s="213"/>
      <c r="I19" s="229"/>
      <c r="J19" s="213"/>
      <c r="K19" s="228"/>
      <c r="L19" s="213">
        <f t="shared" si="1"/>
        <v>0</v>
      </c>
    </row>
    <row r="20" spans="1:256" x14ac:dyDescent="0.25">
      <c r="B20" s="221" t="str">
        <f>'Exh B-3 Carryforward'!A22</f>
        <v>HUD</v>
      </c>
      <c r="C20" s="221"/>
      <c r="D20" s="231">
        <v>0</v>
      </c>
      <c r="E20" s="397"/>
      <c r="F20" s="231"/>
      <c r="G20" s="213"/>
      <c r="H20" s="213"/>
      <c r="I20" s="229"/>
      <c r="J20" s="213"/>
      <c r="K20" s="228"/>
      <c r="L20" s="213">
        <f t="shared" si="1"/>
        <v>0</v>
      </c>
    </row>
    <row r="21" spans="1:256" x14ac:dyDescent="0.25">
      <c r="B21" s="221" t="str">
        <f>'Exh B-3 Carryforward'!A23</f>
        <v>IMLS</v>
      </c>
      <c r="C21" s="221"/>
      <c r="D21" s="231">
        <v>0</v>
      </c>
      <c r="E21" s="397"/>
      <c r="F21" s="231"/>
      <c r="G21" s="213"/>
      <c r="H21" s="213"/>
      <c r="I21" s="229"/>
      <c r="J21" s="213"/>
      <c r="K21" s="228"/>
      <c r="L21" s="213">
        <f t="shared" si="1"/>
        <v>0</v>
      </c>
    </row>
    <row r="22" spans="1:256" x14ac:dyDescent="0.25">
      <c r="B22" s="221" t="str">
        <f>'Exh B-3 Carryforward'!A24</f>
        <v>Justice</v>
      </c>
      <c r="C22" s="221"/>
      <c r="D22" s="231">
        <v>0</v>
      </c>
      <c r="E22" s="397"/>
      <c r="F22" s="231"/>
      <c r="G22" s="213"/>
      <c r="H22" s="213"/>
      <c r="I22" s="229"/>
      <c r="J22" s="213"/>
      <c r="K22" s="228"/>
      <c r="L22" s="213">
        <f t="shared" si="1"/>
        <v>0</v>
      </c>
    </row>
    <row r="23" spans="1:256" x14ac:dyDescent="0.25">
      <c r="B23" s="221" t="str">
        <f>'Exh B-3 Carryforward'!A25</f>
        <v>Labor</v>
      </c>
      <c r="C23" s="221"/>
      <c r="D23" s="231">
        <v>0</v>
      </c>
      <c r="E23" s="397"/>
      <c r="F23" s="231"/>
      <c r="G23" s="213"/>
      <c r="H23" s="213"/>
      <c r="I23" s="229"/>
      <c r="J23" s="213"/>
      <c r="K23" s="228"/>
      <c r="L23" s="213">
        <f t="shared" si="1"/>
        <v>0</v>
      </c>
    </row>
    <row r="24" spans="1:256" x14ac:dyDescent="0.25">
      <c r="B24" s="221" t="str">
        <f>'Exh B-3 Carryforward'!A26</f>
        <v>Transportation</v>
      </c>
      <c r="C24" s="221"/>
      <c r="D24" s="231">
        <v>0</v>
      </c>
      <c r="E24" s="397"/>
      <c r="F24" s="231"/>
      <c r="G24" s="213"/>
      <c r="H24" s="213"/>
      <c r="I24" s="229"/>
      <c r="J24" s="213"/>
      <c r="K24" s="228"/>
      <c r="L24" s="213">
        <f t="shared" si="1"/>
        <v>0</v>
      </c>
    </row>
    <row r="25" spans="1:256" x14ac:dyDescent="0.25">
      <c r="B25" s="221" t="str">
        <f>'Exh B-3 Carryforward'!A27</f>
        <v>State &amp; Other</v>
      </c>
      <c r="C25" s="221"/>
      <c r="D25" s="231">
        <v>21907</v>
      </c>
      <c r="E25" s="397"/>
      <c r="F25" s="231"/>
      <c r="G25" s="213"/>
      <c r="H25" s="213"/>
      <c r="I25" s="229"/>
      <c r="J25" s="213"/>
      <c r="K25" s="228"/>
      <c r="L25" s="213">
        <f t="shared" si="1"/>
        <v>21907</v>
      </c>
    </row>
    <row r="26" spans="1:256" x14ac:dyDescent="0.25">
      <c r="A26" s="231"/>
      <c r="B26" s="221" t="str">
        <f>'Exh B-3 Carryforward'!A28</f>
        <v>BIA (100-297)</v>
      </c>
      <c r="C26" s="221"/>
      <c r="D26" s="231">
        <v>100000</v>
      </c>
      <c r="E26" s="397"/>
      <c r="F26" s="231"/>
      <c r="G26" s="213"/>
      <c r="H26" s="213"/>
      <c r="I26" s="229"/>
      <c r="J26" s="213"/>
      <c r="K26" s="228"/>
      <c r="L26" s="213">
        <f>D26-F26-H26-J26</f>
        <v>100000</v>
      </c>
    </row>
    <row r="27" spans="1:256" x14ac:dyDescent="0.25">
      <c r="B27" s="221" t="str">
        <f>'Exh B-3 Carryforward'!A29</f>
        <v xml:space="preserve">Tribal </v>
      </c>
      <c r="C27" s="221"/>
      <c r="D27" s="231">
        <v>64029</v>
      </c>
      <c r="E27" s="397"/>
      <c r="F27" s="231">
        <f>D27</f>
        <v>64029</v>
      </c>
      <c r="G27" s="213"/>
      <c r="H27" s="213"/>
      <c r="I27" s="229"/>
      <c r="J27" s="213"/>
      <c r="K27" s="228"/>
      <c r="L27" s="213">
        <f>D27-F27-H27-J27</f>
        <v>0</v>
      </c>
    </row>
    <row r="28" spans="1:256" x14ac:dyDescent="0.25">
      <c r="B28" s="221"/>
      <c r="C28" s="221"/>
      <c r="D28" s="213"/>
      <c r="E28" s="228"/>
      <c r="F28" s="213"/>
      <c r="G28" s="213"/>
      <c r="H28" s="213"/>
      <c r="I28" s="229"/>
      <c r="J28" s="213"/>
      <c r="K28" s="228"/>
      <c r="L28" s="213"/>
    </row>
    <row r="29" spans="1:256" s="239" customFormat="1" ht="15.75" thickBot="1" x14ac:dyDescent="0.3">
      <c r="B29" s="253" t="s">
        <v>24</v>
      </c>
      <c r="C29" s="240"/>
      <c r="D29" s="244">
        <f>SUM(D7:D28)</f>
        <v>901204</v>
      </c>
      <c r="E29" s="241"/>
      <c r="F29" s="244">
        <f>SUM(F7:F28)</f>
        <v>96905</v>
      </c>
      <c r="G29" s="245"/>
      <c r="H29" s="244">
        <f>SUM(H7:H28)</f>
        <v>92717</v>
      </c>
      <c r="I29" s="246"/>
      <c r="J29" s="244">
        <f>SUM(J7:J28)</f>
        <v>0</v>
      </c>
      <c r="K29" s="247"/>
      <c r="L29" s="244">
        <f>SUM(L7:L28)</f>
        <v>711582</v>
      </c>
      <c r="M29" s="347" t="s">
        <v>439</v>
      </c>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c r="BE29" s="243"/>
      <c r="BF29" s="243"/>
      <c r="BG29" s="243"/>
      <c r="BH29" s="243"/>
      <c r="BI29" s="243"/>
      <c r="BJ29" s="243"/>
      <c r="BK29" s="243"/>
      <c r="BL29" s="243"/>
      <c r="BM29" s="243"/>
      <c r="BN29" s="243"/>
      <c r="BO29" s="243"/>
      <c r="BP29" s="243"/>
      <c r="BQ29" s="243"/>
      <c r="BR29" s="243"/>
      <c r="BS29" s="243"/>
      <c r="BT29" s="243"/>
      <c r="BU29" s="243"/>
      <c r="BV29" s="243"/>
      <c r="BW29" s="243"/>
      <c r="BX29" s="243"/>
      <c r="BY29" s="243"/>
      <c r="BZ29" s="243"/>
      <c r="CA29" s="243"/>
      <c r="CB29" s="243"/>
      <c r="CC29" s="243"/>
      <c r="CD29" s="243"/>
      <c r="CE29" s="243"/>
      <c r="CF29" s="243"/>
      <c r="CG29" s="243"/>
      <c r="CH29" s="243"/>
      <c r="CI29" s="243"/>
      <c r="CJ29" s="243"/>
      <c r="CK29" s="243"/>
      <c r="CL29" s="243"/>
      <c r="CM29" s="243"/>
      <c r="CN29" s="243"/>
      <c r="CO29" s="243"/>
      <c r="CP29" s="243"/>
      <c r="CQ29" s="243"/>
      <c r="CR29" s="243"/>
      <c r="CS29" s="243"/>
      <c r="CT29" s="243"/>
      <c r="CU29" s="243"/>
      <c r="CV29" s="243"/>
      <c r="CW29" s="243"/>
      <c r="CX29" s="243"/>
      <c r="CY29" s="243"/>
      <c r="CZ29" s="243"/>
      <c r="DA29" s="243"/>
      <c r="DB29" s="243"/>
      <c r="DC29" s="243"/>
      <c r="DD29" s="243"/>
      <c r="DE29" s="243"/>
      <c r="DF29" s="243"/>
      <c r="DG29" s="243"/>
      <c r="DH29" s="243"/>
      <c r="DI29" s="243"/>
      <c r="DJ29" s="243"/>
      <c r="DK29" s="243"/>
      <c r="DL29" s="243"/>
      <c r="DM29" s="243"/>
      <c r="DN29" s="243"/>
      <c r="DO29" s="243"/>
      <c r="DP29" s="243"/>
      <c r="DQ29" s="243"/>
      <c r="DR29" s="243"/>
      <c r="DS29" s="243"/>
      <c r="DT29" s="243"/>
      <c r="DU29" s="243"/>
      <c r="DV29" s="243"/>
      <c r="DW29" s="243"/>
      <c r="DX29" s="243"/>
      <c r="DY29" s="243"/>
      <c r="DZ29" s="243"/>
      <c r="EA29" s="243"/>
      <c r="EB29" s="243"/>
      <c r="EC29" s="243"/>
      <c r="ED29" s="243"/>
      <c r="EE29" s="243"/>
      <c r="EF29" s="243"/>
      <c r="EG29" s="243"/>
      <c r="EH29" s="243"/>
      <c r="EI29" s="243"/>
      <c r="EJ29" s="243"/>
      <c r="EK29" s="243"/>
      <c r="EL29" s="243"/>
      <c r="EM29" s="243"/>
      <c r="EN29" s="243"/>
      <c r="EO29" s="243"/>
      <c r="EP29" s="243"/>
      <c r="EQ29" s="243"/>
      <c r="ER29" s="243"/>
      <c r="ES29" s="243"/>
      <c r="ET29" s="243"/>
      <c r="EU29" s="243"/>
      <c r="EV29" s="243"/>
      <c r="EW29" s="243"/>
      <c r="EX29" s="243"/>
      <c r="EY29" s="243"/>
      <c r="EZ29" s="243"/>
      <c r="FA29" s="243"/>
      <c r="FB29" s="243"/>
      <c r="FC29" s="243"/>
      <c r="FD29" s="243"/>
      <c r="FE29" s="243"/>
      <c r="FF29" s="243"/>
      <c r="FG29" s="243"/>
      <c r="FH29" s="243"/>
      <c r="FI29" s="243"/>
      <c r="FJ29" s="243"/>
      <c r="FK29" s="243"/>
      <c r="FL29" s="243"/>
      <c r="FM29" s="243"/>
      <c r="FN29" s="243"/>
      <c r="FO29" s="243"/>
      <c r="FP29" s="243"/>
      <c r="FQ29" s="243"/>
      <c r="FR29" s="243"/>
      <c r="FS29" s="243"/>
      <c r="FT29" s="243"/>
      <c r="FU29" s="243"/>
      <c r="FV29" s="243"/>
      <c r="FW29" s="243"/>
      <c r="FX29" s="243"/>
      <c r="FY29" s="243"/>
      <c r="FZ29" s="243"/>
      <c r="GA29" s="243"/>
      <c r="GB29" s="243"/>
      <c r="GC29" s="243"/>
      <c r="GD29" s="243"/>
      <c r="GE29" s="243"/>
      <c r="GF29" s="243"/>
      <c r="GG29" s="243"/>
      <c r="GH29" s="243"/>
      <c r="GI29" s="243"/>
      <c r="GJ29" s="243"/>
      <c r="GK29" s="243"/>
      <c r="GL29" s="243"/>
      <c r="GM29" s="243"/>
      <c r="GN29" s="243"/>
      <c r="GO29" s="243"/>
      <c r="GP29" s="243"/>
      <c r="GQ29" s="243"/>
      <c r="GR29" s="243"/>
      <c r="GS29" s="243"/>
      <c r="GT29" s="243"/>
      <c r="GU29" s="243"/>
      <c r="GV29" s="243"/>
      <c r="GW29" s="243"/>
      <c r="GX29" s="243"/>
      <c r="GY29" s="243"/>
      <c r="GZ29" s="243"/>
      <c r="HA29" s="243"/>
      <c r="HB29" s="243"/>
      <c r="HC29" s="243"/>
      <c r="HD29" s="243"/>
      <c r="HE29" s="243"/>
      <c r="HF29" s="243"/>
      <c r="HG29" s="243"/>
      <c r="HH29" s="243"/>
      <c r="HI29" s="243"/>
      <c r="HJ29" s="243"/>
      <c r="HK29" s="243"/>
      <c r="HL29" s="243"/>
      <c r="HM29" s="243"/>
      <c r="HN29" s="243"/>
      <c r="HO29" s="243"/>
      <c r="HP29" s="243"/>
      <c r="HQ29" s="243"/>
      <c r="HR29" s="243"/>
      <c r="HS29" s="243"/>
      <c r="HT29" s="243"/>
      <c r="HU29" s="243"/>
      <c r="HV29" s="243"/>
      <c r="HW29" s="243"/>
      <c r="HX29" s="243"/>
      <c r="HY29" s="243"/>
      <c r="HZ29" s="243"/>
      <c r="IA29" s="243"/>
      <c r="IB29" s="243"/>
      <c r="IC29" s="243"/>
      <c r="ID29" s="243"/>
      <c r="IE29" s="243"/>
      <c r="IF29" s="243"/>
      <c r="IG29" s="243"/>
      <c r="IH29" s="243"/>
      <c r="II29" s="243"/>
      <c r="IJ29" s="243"/>
      <c r="IK29" s="243"/>
      <c r="IL29" s="243"/>
      <c r="IM29" s="243"/>
      <c r="IN29" s="243"/>
      <c r="IO29" s="243"/>
      <c r="IP29" s="243"/>
      <c r="IQ29" s="243"/>
      <c r="IR29" s="243"/>
      <c r="IS29" s="243"/>
      <c r="IT29" s="243"/>
      <c r="IU29" s="243"/>
      <c r="IV29" s="243"/>
    </row>
    <row r="30" spans="1:256" s="239" customFormat="1" ht="15.75" thickTop="1" x14ac:dyDescent="0.25">
      <c r="B30" s="253"/>
      <c r="C30" s="240"/>
      <c r="D30" s="245"/>
      <c r="E30" s="241"/>
      <c r="F30" s="245"/>
      <c r="G30" s="245"/>
      <c r="H30" s="245"/>
      <c r="I30" s="246"/>
      <c r="J30" s="245"/>
      <c r="K30" s="247"/>
      <c r="L30" s="245"/>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3"/>
      <c r="BG30" s="243"/>
      <c r="BH30" s="243"/>
      <c r="BI30" s="243"/>
      <c r="BJ30" s="243"/>
      <c r="BK30" s="243"/>
      <c r="BL30" s="243"/>
      <c r="BM30" s="243"/>
      <c r="BN30" s="243"/>
      <c r="BO30" s="243"/>
      <c r="BP30" s="243"/>
      <c r="BQ30" s="243"/>
      <c r="BR30" s="243"/>
      <c r="BS30" s="243"/>
      <c r="BT30" s="243"/>
      <c r="BU30" s="243"/>
      <c r="BV30" s="243"/>
      <c r="BW30" s="243"/>
      <c r="BX30" s="243"/>
      <c r="BY30" s="243"/>
      <c r="BZ30" s="243"/>
      <c r="CA30" s="243"/>
      <c r="CB30" s="243"/>
      <c r="CC30" s="243"/>
      <c r="CD30" s="243"/>
      <c r="CE30" s="243"/>
      <c r="CF30" s="243"/>
      <c r="CG30" s="243"/>
      <c r="CH30" s="243"/>
      <c r="CI30" s="243"/>
      <c r="CJ30" s="243"/>
      <c r="CK30" s="243"/>
      <c r="CL30" s="243"/>
      <c r="CM30" s="243"/>
      <c r="CN30" s="243"/>
      <c r="CO30" s="243"/>
      <c r="CP30" s="243"/>
      <c r="CQ30" s="243"/>
      <c r="CR30" s="243"/>
      <c r="CS30" s="243"/>
      <c r="CT30" s="243"/>
      <c r="CU30" s="243"/>
      <c r="CV30" s="243"/>
      <c r="CW30" s="243"/>
      <c r="CX30" s="243"/>
      <c r="CY30" s="243"/>
      <c r="CZ30" s="243"/>
      <c r="DA30" s="243"/>
      <c r="DB30" s="243"/>
      <c r="DC30" s="243"/>
      <c r="DD30" s="243"/>
      <c r="DE30" s="243"/>
      <c r="DF30" s="243"/>
      <c r="DG30" s="243"/>
      <c r="DH30" s="243"/>
      <c r="DI30" s="243"/>
      <c r="DJ30" s="243"/>
      <c r="DK30" s="243"/>
      <c r="DL30" s="243"/>
      <c r="DM30" s="243"/>
      <c r="DN30" s="243"/>
      <c r="DO30" s="243"/>
      <c r="DP30" s="243"/>
      <c r="DQ30" s="243"/>
      <c r="DR30" s="243"/>
      <c r="DS30" s="243"/>
      <c r="DT30" s="243"/>
      <c r="DU30" s="243"/>
      <c r="DV30" s="243"/>
      <c r="DW30" s="243"/>
      <c r="DX30" s="243"/>
      <c r="DY30" s="243"/>
      <c r="DZ30" s="243"/>
      <c r="EA30" s="243"/>
      <c r="EB30" s="243"/>
      <c r="EC30" s="243"/>
      <c r="ED30" s="243"/>
      <c r="EE30" s="243"/>
      <c r="EF30" s="243"/>
      <c r="EG30" s="243"/>
      <c r="EH30" s="243"/>
      <c r="EI30" s="243"/>
      <c r="EJ30" s="243"/>
      <c r="EK30" s="243"/>
      <c r="EL30" s="243"/>
      <c r="EM30" s="243"/>
      <c r="EN30" s="243"/>
      <c r="EO30" s="243"/>
      <c r="EP30" s="243"/>
      <c r="EQ30" s="243"/>
      <c r="ER30" s="243"/>
      <c r="ES30" s="243"/>
      <c r="ET30" s="243"/>
      <c r="EU30" s="243"/>
      <c r="EV30" s="243"/>
      <c r="EW30" s="243"/>
      <c r="EX30" s="243"/>
      <c r="EY30" s="243"/>
      <c r="EZ30" s="243"/>
      <c r="FA30" s="243"/>
      <c r="FB30" s="243"/>
      <c r="FC30" s="243"/>
      <c r="FD30" s="243"/>
      <c r="FE30" s="243"/>
      <c r="FF30" s="243"/>
      <c r="FG30" s="243"/>
      <c r="FH30" s="243"/>
      <c r="FI30" s="243"/>
      <c r="FJ30" s="243"/>
      <c r="FK30" s="243"/>
      <c r="FL30" s="243"/>
      <c r="FM30" s="243"/>
      <c r="FN30" s="243"/>
      <c r="FO30" s="243"/>
      <c r="FP30" s="243"/>
      <c r="FQ30" s="243"/>
      <c r="FR30" s="243"/>
      <c r="FS30" s="243"/>
      <c r="FT30" s="243"/>
      <c r="FU30" s="243"/>
      <c r="FV30" s="243"/>
      <c r="FW30" s="243"/>
      <c r="FX30" s="243"/>
      <c r="FY30" s="243"/>
      <c r="FZ30" s="243"/>
      <c r="GA30" s="243"/>
      <c r="GB30" s="243"/>
      <c r="GC30" s="243"/>
      <c r="GD30" s="243"/>
      <c r="GE30" s="243"/>
      <c r="GF30" s="243"/>
      <c r="GG30" s="243"/>
      <c r="GH30" s="243"/>
      <c r="GI30" s="243"/>
      <c r="GJ30" s="243"/>
      <c r="GK30" s="243"/>
      <c r="GL30" s="243"/>
      <c r="GM30" s="243"/>
      <c r="GN30" s="243"/>
      <c r="GO30" s="243"/>
      <c r="GP30" s="243"/>
      <c r="GQ30" s="243"/>
      <c r="GR30" s="243"/>
      <c r="GS30" s="243"/>
      <c r="GT30" s="243"/>
      <c r="GU30" s="243"/>
      <c r="GV30" s="243"/>
      <c r="GW30" s="243"/>
      <c r="GX30" s="243"/>
      <c r="GY30" s="243"/>
      <c r="GZ30" s="243"/>
      <c r="HA30" s="243"/>
      <c r="HB30" s="243"/>
      <c r="HC30" s="243"/>
      <c r="HD30" s="243"/>
      <c r="HE30" s="243"/>
      <c r="HF30" s="243"/>
      <c r="HG30" s="243"/>
      <c r="HH30" s="243"/>
      <c r="HI30" s="243"/>
      <c r="HJ30" s="243"/>
      <c r="HK30" s="243"/>
      <c r="HL30" s="243"/>
      <c r="HM30" s="243"/>
      <c r="HN30" s="243"/>
      <c r="HO30" s="243"/>
      <c r="HP30" s="243"/>
      <c r="HQ30" s="243"/>
      <c r="HR30" s="243"/>
      <c r="HS30" s="243"/>
      <c r="HT30" s="243"/>
      <c r="HU30" s="243"/>
      <c r="HV30" s="243"/>
      <c r="HW30" s="243"/>
      <c r="HX30" s="243"/>
      <c r="HY30" s="243"/>
      <c r="HZ30" s="243"/>
      <c r="IA30" s="243"/>
      <c r="IB30" s="243"/>
      <c r="IC30" s="243"/>
      <c r="ID30" s="243"/>
      <c r="IE30" s="243"/>
      <c r="IF30" s="243"/>
      <c r="IG30" s="243"/>
      <c r="IH30" s="243"/>
      <c r="II30" s="243"/>
      <c r="IJ30" s="243"/>
      <c r="IK30" s="243"/>
      <c r="IL30" s="243"/>
      <c r="IM30" s="243"/>
      <c r="IN30" s="243"/>
      <c r="IO30" s="243"/>
      <c r="IP30" s="243"/>
      <c r="IQ30" s="243"/>
      <c r="IR30" s="243"/>
      <c r="IS30" s="243"/>
      <c r="IT30" s="243"/>
      <c r="IU30" s="243"/>
      <c r="IV30" s="243"/>
    </row>
    <row r="31" spans="1:256" ht="42.6" customHeight="1" x14ac:dyDescent="0.25">
      <c r="B31" s="232"/>
      <c r="C31" s="221"/>
      <c r="D31" s="329" t="s">
        <v>337</v>
      </c>
      <c r="E31" s="233"/>
      <c r="F31" s="232"/>
      <c r="G31" s="232"/>
      <c r="H31" s="232"/>
      <c r="I31" s="234"/>
      <c r="J31" s="221"/>
      <c r="K31" s="234"/>
    </row>
    <row r="32" spans="1:256" x14ac:dyDescent="0.25">
      <c r="B32" s="232"/>
      <c r="C32" s="221"/>
      <c r="D32" s="235"/>
      <c r="E32" s="233"/>
      <c r="F32" s="232"/>
      <c r="G32" s="232"/>
      <c r="H32" s="232"/>
      <c r="I32" s="234"/>
      <c r="J32" s="221"/>
      <c r="K32" s="234"/>
      <c r="L32" s="374">
        <f>SUM(D29-F29-H29-J29)</f>
        <v>711582</v>
      </c>
    </row>
    <row r="33" spans="2:18" x14ac:dyDescent="0.25">
      <c r="B33" s="232"/>
      <c r="C33" s="221"/>
      <c r="D33" s="232"/>
      <c r="E33" s="233"/>
      <c r="F33" s="232"/>
      <c r="G33" s="232"/>
      <c r="H33" s="232"/>
      <c r="I33" s="234"/>
      <c r="J33" s="221"/>
      <c r="K33" s="234"/>
      <c r="L33" s="213" t="s">
        <v>289</v>
      </c>
    </row>
    <row r="34" spans="2:18" x14ac:dyDescent="0.25">
      <c r="B34" s="232"/>
      <c r="C34" s="221"/>
      <c r="D34" s="232"/>
      <c r="E34" s="233"/>
      <c r="F34" s="232"/>
      <c r="G34" s="232"/>
      <c r="H34" s="232"/>
      <c r="I34" s="234"/>
      <c r="J34" s="221"/>
      <c r="K34" s="234"/>
      <c r="L34" s="232"/>
    </row>
    <row r="35" spans="2:18" ht="80.25" customHeight="1" x14ac:dyDescent="0.25">
      <c r="B35" s="420" t="s">
        <v>461</v>
      </c>
      <c r="C35" s="420"/>
      <c r="D35" s="420"/>
      <c r="E35" s="420"/>
      <c r="F35" s="420"/>
      <c r="G35" s="420"/>
      <c r="H35" s="420"/>
      <c r="I35" s="420"/>
      <c r="J35" s="420"/>
      <c r="K35" s="420"/>
      <c r="L35" s="420"/>
      <c r="M35" s="236"/>
      <c r="N35" s="236"/>
      <c r="O35" s="236"/>
      <c r="P35" s="236"/>
      <c r="Q35" s="236"/>
    </row>
    <row r="36" spans="2:18" x14ac:dyDescent="0.25">
      <c r="B36" s="237"/>
    </row>
    <row r="37" spans="2:18" ht="15.75" customHeight="1" x14ac:dyDescent="0.25">
      <c r="B37" s="422" t="s">
        <v>462</v>
      </c>
      <c r="C37" s="422"/>
      <c r="D37" s="422"/>
      <c r="E37" s="422"/>
      <c r="F37" s="422"/>
      <c r="G37" s="422"/>
      <c r="H37" s="422"/>
      <c r="I37" s="422"/>
      <c r="J37" s="422"/>
      <c r="K37" s="422"/>
      <c r="L37" s="422"/>
    </row>
    <row r="38" spans="2:18" x14ac:dyDescent="0.25">
      <c r="B38" s="238"/>
      <c r="C38" s="238"/>
      <c r="D38" s="238"/>
      <c r="E38" s="238"/>
      <c r="F38" s="238"/>
      <c r="G38" s="238"/>
      <c r="H38" s="238"/>
      <c r="I38" s="238"/>
      <c r="J38" s="238"/>
      <c r="K38" s="238"/>
      <c r="L38" s="238"/>
    </row>
    <row r="39" spans="2:18" ht="66" customHeight="1" x14ac:dyDescent="0.25">
      <c r="B39" s="421" t="s">
        <v>463</v>
      </c>
      <c r="C39" s="421"/>
      <c r="D39" s="421"/>
      <c r="E39" s="421"/>
      <c r="F39" s="421"/>
      <c r="G39" s="421"/>
      <c r="H39" s="421"/>
      <c r="I39" s="421"/>
      <c r="J39" s="421"/>
      <c r="K39" s="421"/>
      <c r="L39" s="421"/>
      <c r="M39" s="63"/>
      <c r="N39" s="63"/>
      <c r="O39" s="63"/>
      <c r="P39" s="252"/>
      <c r="Q39" s="252"/>
      <c r="R39" s="252"/>
    </row>
    <row r="40" spans="2:18" x14ac:dyDescent="0.25">
      <c r="B40" s="238"/>
      <c r="C40" s="238"/>
      <c r="D40" s="238"/>
      <c r="E40" s="238"/>
      <c r="F40" s="238"/>
      <c r="G40" s="238"/>
      <c r="H40" s="238"/>
      <c r="I40" s="238"/>
      <c r="J40" s="238"/>
      <c r="K40" s="238"/>
      <c r="L40" s="238"/>
    </row>
    <row r="41" spans="2:18" x14ac:dyDescent="0.25">
      <c r="B41" s="238"/>
      <c r="C41" s="238"/>
      <c r="D41" s="238"/>
      <c r="E41" s="238"/>
      <c r="F41" s="238"/>
      <c r="G41" s="238"/>
      <c r="H41" s="238"/>
      <c r="I41" s="238"/>
      <c r="J41" s="238"/>
      <c r="K41" s="238"/>
      <c r="L41" s="238"/>
    </row>
    <row r="42" spans="2:18" x14ac:dyDescent="0.25">
      <c r="B42" s="238"/>
      <c r="C42" s="238"/>
      <c r="D42" s="238"/>
      <c r="E42" s="238"/>
      <c r="F42" s="238"/>
      <c r="G42" s="238"/>
      <c r="H42" s="238"/>
      <c r="I42" s="238"/>
      <c r="J42" s="238"/>
      <c r="K42" s="238"/>
      <c r="L42" s="238"/>
    </row>
  </sheetData>
  <mergeCells count="3">
    <mergeCell ref="B35:L35"/>
    <mergeCell ref="B39:L39"/>
    <mergeCell ref="B37:L37"/>
  </mergeCells>
  <printOptions headings="1"/>
  <pageMargins left="0.2" right="0.45" top="1" bottom="0.75" header="0.3" footer="0.3"/>
  <pageSetup scale="75" orientation="portrait" horizontalDpi="0" verticalDpi="0" r:id="rId1"/>
  <headerFooter>
    <oddFooter>&amp;L&amp;F&amp;C&amp;A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19"/>
  <sheetViews>
    <sheetView zoomScale="80" zoomScaleNormal="80" workbookViewId="0">
      <pane xSplit="4" ySplit="10" topLeftCell="E164" activePane="bottomRight" state="frozen"/>
      <selection pane="topRight" activeCell="E1" sqref="E1"/>
      <selection pane="bottomLeft" activeCell="A11" sqref="A11"/>
      <selection pane="bottomRight" activeCell="K181" sqref="K181"/>
    </sheetView>
  </sheetViews>
  <sheetFormatPr defaultColWidth="9.140625" defaultRowHeight="13.5" customHeight="1" x14ac:dyDescent="0.2"/>
  <cols>
    <col min="1" max="1" width="7" style="12" customWidth="1"/>
    <col min="2" max="2" width="2.7109375" style="12" customWidth="1"/>
    <col min="3" max="3" width="8.140625" style="12" customWidth="1"/>
    <col min="4" max="4" width="28.5703125" style="12" customWidth="1"/>
    <col min="5" max="5" width="13.7109375" style="12" bestFit="1" customWidth="1"/>
    <col min="6" max="6" width="1.7109375" style="12" customWidth="1"/>
    <col min="7" max="7" width="11.140625" style="12" bestFit="1" customWidth="1"/>
    <col min="8" max="8" width="1.7109375" style="12" customWidth="1"/>
    <col min="9" max="9" width="14.5703125" style="12" bestFit="1" customWidth="1"/>
    <col min="10" max="10" width="1.7109375" style="12" customWidth="1"/>
    <col min="11" max="11" width="10.85546875" style="12" customWidth="1"/>
    <col min="12" max="12" width="1.7109375" style="12" customWidth="1"/>
    <col min="13" max="13" width="12.5703125" style="12" bestFit="1" customWidth="1"/>
    <col min="14" max="14" width="1.7109375" style="12" customWidth="1"/>
    <col min="15" max="15" width="12.28515625" style="12" bestFit="1" customWidth="1"/>
    <col min="16" max="16" width="1.7109375" style="12" customWidth="1"/>
    <col min="17" max="17" width="14.5703125" style="12" bestFit="1" customWidth="1"/>
    <col min="18" max="18" width="1.7109375" style="12" customWidth="1"/>
    <col min="19" max="19" width="11.7109375" style="12" customWidth="1"/>
    <col min="20" max="20" width="1.7109375" style="12" customWidth="1"/>
    <col min="21" max="21" width="11.7109375" style="12" customWidth="1"/>
    <col min="22" max="22" width="1.7109375" style="12" customWidth="1"/>
    <col min="23" max="23" width="12.28515625" style="12" bestFit="1" customWidth="1"/>
    <col min="24" max="24" width="1.7109375" style="6" customWidth="1"/>
    <col min="25" max="25" width="13.85546875" style="12" customWidth="1"/>
    <col min="26" max="26" width="14.28515625" style="12" customWidth="1"/>
    <col min="27" max="16384" width="9.140625" style="12"/>
  </cols>
  <sheetData>
    <row r="1" spans="1:27" ht="18.75" x14ac:dyDescent="0.3">
      <c r="B1" s="423" t="str">
        <f>Entity</f>
        <v>Name of Tribe</v>
      </c>
      <c r="C1" s="423"/>
      <c r="D1" s="423"/>
      <c r="E1" s="423"/>
      <c r="F1" s="40"/>
      <c r="G1" s="40"/>
      <c r="H1" s="40"/>
      <c r="I1" s="40"/>
      <c r="J1" s="40"/>
      <c r="K1" s="40"/>
      <c r="L1" s="40"/>
      <c r="M1" s="40"/>
      <c r="N1" s="40"/>
      <c r="O1" s="40"/>
      <c r="P1" s="40"/>
      <c r="Q1" s="40"/>
      <c r="R1" s="40"/>
      <c r="S1" s="40"/>
      <c r="T1" s="40"/>
      <c r="U1" s="40"/>
      <c r="V1" s="40"/>
      <c r="W1" s="111" t="s">
        <v>147</v>
      </c>
      <c r="X1" s="315"/>
    </row>
    <row r="2" spans="1:27" ht="18" customHeight="1" x14ac:dyDescent="0.3">
      <c r="B2" s="417" t="str">
        <f>'start here-do not delete'!G31</f>
        <v>FY 2025</v>
      </c>
      <c r="C2" s="417"/>
      <c r="D2" s="417" t="s">
        <v>160</v>
      </c>
      <c r="E2" s="417"/>
      <c r="X2" s="315"/>
    </row>
    <row r="3" spans="1:27" ht="18" customHeight="1" x14ac:dyDescent="0.3">
      <c r="B3" s="330"/>
      <c r="C3" s="40"/>
      <c r="D3" s="330"/>
      <c r="X3" s="315"/>
      <c r="AA3" s="6"/>
    </row>
    <row r="4" spans="1:27" ht="13.5" customHeight="1" x14ac:dyDescent="0.25">
      <c r="B4" s="2"/>
      <c r="C4" s="60"/>
      <c r="D4" s="60"/>
      <c r="E4" s="2"/>
      <c r="F4" s="41"/>
      <c r="G4" s="352" t="s">
        <v>176</v>
      </c>
      <c r="H4" s="352"/>
      <c r="I4" s="352"/>
      <c r="J4" s="352"/>
      <c r="K4" s="352"/>
      <c r="L4" s="352"/>
      <c r="M4" s="352" t="s">
        <v>27</v>
      </c>
      <c r="N4" s="352"/>
      <c r="O4" s="352"/>
      <c r="P4" s="352"/>
      <c r="Q4" s="352"/>
      <c r="R4" s="352"/>
      <c r="S4" s="352"/>
      <c r="T4" s="352"/>
      <c r="U4" s="352"/>
      <c r="V4" s="352"/>
      <c r="W4" s="352"/>
      <c r="X4" s="315"/>
      <c r="Y4" s="352"/>
      <c r="Z4" s="352"/>
      <c r="AA4" s="43"/>
    </row>
    <row r="5" spans="1:27" ht="13.5" customHeight="1" x14ac:dyDescent="0.25">
      <c r="B5" s="2"/>
      <c r="C5" s="60"/>
      <c r="D5" s="60"/>
      <c r="E5" s="2"/>
      <c r="F5" s="41"/>
      <c r="G5" s="43"/>
      <c r="H5" s="43"/>
      <c r="I5" s="43"/>
      <c r="J5" s="43"/>
      <c r="K5" s="43"/>
      <c r="L5" s="43"/>
      <c r="M5" s="43"/>
      <c r="N5" s="43"/>
      <c r="O5" s="43"/>
      <c r="P5" s="43"/>
      <c r="Q5" s="43"/>
      <c r="R5" s="43"/>
      <c r="S5" s="43"/>
      <c r="T5" s="43"/>
      <c r="U5" s="43"/>
      <c r="V5" s="60"/>
      <c r="W5" s="60"/>
      <c r="X5" s="315"/>
      <c r="AA5" s="6"/>
    </row>
    <row r="6" spans="1:27" ht="13.5" customHeight="1" x14ac:dyDescent="0.25">
      <c r="B6" s="2"/>
      <c r="C6" s="60"/>
      <c r="D6" s="60"/>
      <c r="E6" s="2"/>
      <c r="F6" s="41"/>
      <c r="G6" s="43"/>
      <c r="H6" s="43"/>
      <c r="I6" s="43" t="s">
        <v>30</v>
      </c>
      <c r="J6" s="43"/>
      <c r="K6" s="43"/>
      <c r="L6" s="43"/>
      <c r="M6" s="43"/>
      <c r="N6" s="43"/>
      <c r="O6" s="43"/>
      <c r="P6" s="43"/>
      <c r="Q6" s="43"/>
      <c r="R6" s="43"/>
      <c r="S6" s="43" t="s">
        <v>31</v>
      </c>
      <c r="T6" s="43"/>
      <c r="U6" s="86" t="s">
        <v>0</v>
      </c>
      <c r="V6" s="60"/>
      <c r="W6" s="60"/>
      <c r="X6" s="315"/>
      <c r="AA6" s="6"/>
    </row>
    <row r="7" spans="1:27" s="103" customFormat="1" ht="13.5" customHeight="1" x14ac:dyDescent="0.2">
      <c r="B7" s="41"/>
      <c r="C7" s="42"/>
      <c r="D7" s="42"/>
      <c r="E7" s="42" t="s">
        <v>78</v>
      </c>
      <c r="F7" s="42"/>
      <c r="G7" s="42"/>
      <c r="H7" s="42"/>
      <c r="I7" s="42" t="s">
        <v>34</v>
      </c>
      <c r="J7" s="42"/>
      <c r="K7" s="43" t="s">
        <v>0</v>
      </c>
      <c r="L7" s="42"/>
      <c r="M7" s="42" t="s">
        <v>35</v>
      </c>
      <c r="N7" s="42"/>
      <c r="O7" s="42" t="s">
        <v>36</v>
      </c>
      <c r="P7" s="42"/>
      <c r="Q7" s="42" t="s">
        <v>193</v>
      </c>
      <c r="R7" s="42"/>
      <c r="S7" s="42" t="s">
        <v>37</v>
      </c>
      <c r="T7" s="42"/>
      <c r="U7" s="43" t="s">
        <v>28</v>
      </c>
      <c r="V7" s="42"/>
      <c r="W7" s="42" t="str">
        <f>B2</f>
        <v>FY 2025</v>
      </c>
      <c r="X7" s="316"/>
    </row>
    <row r="8" spans="1:27" s="103" customFormat="1" ht="13.5" customHeight="1" x14ac:dyDescent="0.2">
      <c r="B8" s="41"/>
      <c r="C8" s="42"/>
      <c r="D8" s="42"/>
      <c r="E8" s="42" t="str">
        <f>B2</f>
        <v>FY 2025</v>
      </c>
      <c r="F8" s="41"/>
      <c r="G8" s="43" t="s">
        <v>33</v>
      </c>
      <c r="H8" s="41"/>
      <c r="I8" s="43" t="s">
        <v>40</v>
      </c>
      <c r="J8" s="41"/>
      <c r="K8" s="42" t="s">
        <v>28</v>
      </c>
      <c r="L8" s="41"/>
      <c r="M8" s="43" t="s">
        <v>206</v>
      </c>
      <c r="N8" s="41"/>
      <c r="O8" s="43" t="s">
        <v>3</v>
      </c>
      <c r="P8" s="41"/>
      <c r="Q8" s="43" t="s">
        <v>205</v>
      </c>
      <c r="R8" s="41"/>
      <c r="S8" s="43" t="s">
        <v>0</v>
      </c>
      <c r="T8" s="41"/>
      <c r="U8" s="43" t="s">
        <v>294</v>
      </c>
      <c r="V8" s="42"/>
      <c r="W8" s="42" t="s">
        <v>38</v>
      </c>
      <c r="X8" s="316"/>
      <c r="Y8" s="114" t="s">
        <v>348</v>
      </c>
      <c r="Z8" s="114" t="s">
        <v>349</v>
      </c>
    </row>
    <row r="9" spans="1:27" s="103" customFormat="1" ht="13.5" customHeight="1" thickBot="1" x14ac:dyDescent="0.25">
      <c r="A9" s="207" t="s">
        <v>269</v>
      </c>
      <c r="B9" s="99" t="s">
        <v>142</v>
      </c>
      <c r="C9" s="100"/>
      <c r="D9" s="100"/>
      <c r="E9" s="44" t="s">
        <v>29</v>
      </c>
      <c r="F9" s="44"/>
      <c r="G9" s="44" t="s">
        <v>39</v>
      </c>
      <c r="H9" s="44"/>
      <c r="I9" s="335" t="s">
        <v>12</v>
      </c>
      <c r="J9" s="44"/>
      <c r="K9" s="44" t="s">
        <v>108</v>
      </c>
      <c r="L9" s="44"/>
      <c r="M9" s="336" t="s">
        <v>23</v>
      </c>
      <c r="N9" s="336"/>
      <c r="O9" s="336" t="s">
        <v>25</v>
      </c>
      <c r="P9" s="336"/>
      <c r="Q9" s="336" t="s">
        <v>26</v>
      </c>
      <c r="R9" s="336"/>
      <c r="S9" s="336" t="s">
        <v>76</v>
      </c>
      <c r="T9" s="45"/>
      <c r="U9" s="336" t="s">
        <v>109</v>
      </c>
      <c r="V9" s="44"/>
      <c r="W9" s="44" t="s">
        <v>42</v>
      </c>
      <c r="X9" s="316"/>
      <c r="Y9" s="207"/>
      <c r="Z9" s="207"/>
    </row>
    <row r="10" spans="1:27" s="103" customFormat="1" ht="13.5" customHeight="1" x14ac:dyDescent="0.2">
      <c r="B10" s="112"/>
      <c r="C10" s="112"/>
      <c r="D10" s="112"/>
      <c r="E10" s="113"/>
      <c r="F10" s="5"/>
      <c r="G10" s="114"/>
      <c r="H10" s="5"/>
      <c r="I10" s="114"/>
      <c r="J10" s="5"/>
      <c r="K10" s="114"/>
      <c r="L10" s="5"/>
      <c r="M10" s="114"/>
      <c r="N10" s="5"/>
      <c r="O10" s="114"/>
      <c r="P10" s="5"/>
      <c r="Q10" s="5"/>
      <c r="R10" s="5"/>
      <c r="S10" s="114"/>
      <c r="T10" s="5"/>
      <c r="U10" s="113"/>
      <c r="V10" s="114"/>
      <c r="W10" s="113"/>
      <c r="X10" s="316"/>
    </row>
    <row r="11" spans="1:27" ht="13.5" customHeight="1" x14ac:dyDescent="0.2">
      <c r="B11" s="353" t="s">
        <v>43</v>
      </c>
      <c r="C11" s="353"/>
      <c r="D11" s="353"/>
      <c r="E11" s="5"/>
      <c r="F11" s="5"/>
      <c r="G11" s="14"/>
      <c r="H11" s="5"/>
      <c r="I11" s="14"/>
      <c r="J11" s="5"/>
      <c r="K11" s="14"/>
      <c r="L11" s="5"/>
      <c r="M11" s="14"/>
      <c r="N11" s="5"/>
      <c r="O11" s="14"/>
      <c r="P11" s="5"/>
      <c r="Q11" s="5"/>
      <c r="R11" s="5"/>
      <c r="S11" s="14"/>
      <c r="T11" s="5"/>
      <c r="U11" s="5"/>
      <c r="V11" s="14"/>
      <c r="W11" s="5"/>
      <c r="X11" s="315"/>
    </row>
    <row r="12" spans="1:27" ht="13.5" customHeight="1" x14ac:dyDescent="0.2">
      <c r="B12" s="101"/>
      <c r="C12" s="101"/>
      <c r="D12" s="101"/>
      <c r="E12" s="5"/>
      <c r="F12" s="5"/>
      <c r="G12" s="14"/>
      <c r="H12" s="5"/>
      <c r="I12" s="14"/>
      <c r="J12" s="5"/>
      <c r="K12" s="14"/>
      <c r="L12" s="5"/>
      <c r="M12" s="14"/>
      <c r="N12" s="5"/>
      <c r="O12" s="14"/>
      <c r="P12" s="5"/>
      <c r="Q12" s="5"/>
      <c r="R12" s="5"/>
      <c r="S12" s="14"/>
      <c r="T12" s="5"/>
      <c r="U12" s="5"/>
      <c r="V12" s="14"/>
      <c r="W12" s="5"/>
      <c r="X12" s="315"/>
    </row>
    <row r="13" spans="1:27" ht="13.5" customHeight="1" x14ac:dyDescent="0.2">
      <c r="B13" s="102" t="s">
        <v>44</v>
      </c>
      <c r="C13" s="26"/>
      <c r="D13" s="26"/>
      <c r="E13" s="5"/>
      <c r="F13" s="5"/>
      <c r="G13" s="14"/>
      <c r="H13" s="5"/>
      <c r="I13" s="14"/>
      <c r="J13" s="5"/>
      <c r="K13" s="14"/>
      <c r="L13" s="5"/>
      <c r="M13" s="14"/>
      <c r="N13" s="5"/>
      <c r="O13" s="14"/>
      <c r="P13" s="5"/>
      <c r="Q13" s="5"/>
      <c r="R13" s="5"/>
      <c r="S13" s="14"/>
      <c r="T13" s="5"/>
      <c r="U13" s="5"/>
      <c r="V13" s="14"/>
      <c r="W13" s="5"/>
      <c r="X13" s="315"/>
    </row>
    <row r="14" spans="1:27" ht="13.5" customHeight="1" x14ac:dyDescent="0.2">
      <c r="B14" s="101"/>
      <c r="C14" s="101"/>
      <c r="D14" s="101"/>
      <c r="E14" s="5"/>
      <c r="G14" s="14"/>
      <c r="I14" s="14"/>
      <c r="K14" s="14"/>
      <c r="M14" s="14"/>
      <c r="O14" s="14"/>
      <c r="S14" s="14"/>
      <c r="U14" s="5"/>
      <c r="V14" s="14"/>
      <c r="W14" s="5"/>
      <c r="X14" s="315"/>
    </row>
    <row r="15" spans="1:27" ht="13.5" customHeight="1" x14ac:dyDescent="0.2">
      <c r="B15" s="12" t="s">
        <v>150</v>
      </c>
      <c r="X15" s="315"/>
    </row>
    <row r="16" spans="1:27" ht="13.5" customHeight="1" x14ac:dyDescent="0.2">
      <c r="B16" s="12" t="s">
        <v>164</v>
      </c>
      <c r="X16" s="315"/>
    </row>
    <row r="17" spans="2:25" ht="13.5" customHeight="1" x14ac:dyDescent="0.2">
      <c r="C17" s="389" t="s">
        <v>45</v>
      </c>
      <c r="D17" s="389"/>
      <c r="E17" s="388">
        <v>4000000</v>
      </c>
      <c r="F17" s="388"/>
      <c r="G17" s="388"/>
      <c r="H17" s="388"/>
      <c r="I17" s="388">
        <v>90000</v>
      </c>
      <c r="J17" s="388"/>
      <c r="K17" s="388"/>
      <c r="L17" s="388"/>
      <c r="M17" s="388">
        <v>130000</v>
      </c>
      <c r="N17" s="388"/>
      <c r="O17" s="388"/>
      <c r="P17" s="388"/>
      <c r="Q17" s="388"/>
      <c r="R17" s="388"/>
      <c r="S17" s="388"/>
      <c r="T17" s="388"/>
      <c r="U17" s="388">
        <v>80000</v>
      </c>
      <c r="V17" s="115"/>
      <c r="W17" s="20">
        <f>E17-SUM(G17:V17)</f>
        <v>3700000</v>
      </c>
      <c r="X17" s="315"/>
    </row>
    <row r="18" spans="2:25" ht="13.5" customHeight="1" x14ac:dyDescent="0.2">
      <c r="C18" s="389" t="s">
        <v>46</v>
      </c>
      <c r="D18" s="389"/>
      <c r="E18" s="389">
        <v>70000</v>
      </c>
      <c r="F18" s="389"/>
      <c r="G18" s="389"/>
      <c r="H18" s="389"/>
      <c r="I18" s="389"/>
      <c r="J18" s="389"/>
      <c r="K18" s="389"/>
      <c r="L18" s="389"/>
      <c r="M18" s="389"/>
      <c r="N18" s="389"/>
      <c r="O18" s="389"/>
      <c r="P18" s="389"/>
      <c r="Q18" s="389"/>
      <c r="R18" s="389"/>
      <c r="S18" s="389">
        <v>25000</v>
      </c>
      <c r="T18" s="389"/>
      <c r="U18" s="389">
        <v>15000</v>
      </c>
      <c r="V18" s="115"/>
      <c r="W18" s="6">
        <f>E18-SUM(G18:V18)</f>
        <v>30000</v>
      </c>
      <c r="X18" s="315"/>
    </row>
    <row r="19" spans="2:25" ht="13.5" customHeight="1" x14ac:dyDescent="0.2">
      <c r="C19" s="389" t="s">
        <v>47</v>
      </c>
      <c r="D19" s="389"/>
      <c r="E19" s="389">
        <v>80000</v>
      </c>
      <c r="F19" s="389"/>
      <c r="G19" s="389"/>
      <c r="H19" s="389"/>
      <c r="I19" s="389"/>
      <c r="J19" s="389"/>
      <c r="K19" s="389"/>
      <c r="L19" s="389"/>
      <c r="M19" s="389"/>
      <c r="N19" s="389"/>
      <c r="O19" s="389"/>
      <c r="P19" s="389"/>
      <c r="Q19" s="389"/>
      <c r="R19" s="389"/>
      <c r="S19" s="389"/>
      <c r="T19" s="389"/>
      <c r="U19" s="389">
        <v>14000</v>
      </c>
      <c r="W19" s="6">
        <f>E19-SUM(G19:V19)</f>
        <v>66000</v>
      </c>
      <c r="X19" s="315"/>
    </row>
    <row r="20" spans="2:25" ht="13.5" customHeight="1" x14ac:dyDescent="0.2">
      <c r="F20" s="6"/>
      <c r="H20" s="6"/>
      <c r="J20" s="6"/>
      <c r="L20" s="6"/>
      <c r="N20" s="6"/>
      <c r="P20" s="6"/>
      <c r="R20" s="6"/>
      <c r="T20" s="6"/>
      <c r="U20" s="22"/>
      <c r="W20" s="6">
        <f>E20-SUM(G20:V20)</f>
        <v>0</v>
      </c>
      <c r="X20" s="315"/>
    </row>
    <row r="21" spans="2:25" ht="13.5" customHeight="1" x14ac:dyDescent="0.2">
      <c r="F21" s="6"/>
      <c r="H21" s="6"/>
      <c r="J21" s="6"/>
      <c r="L21" s="6"/>
      <c r="N21" s="6"/>
      <c r="P21" s="6"/>
      <c r="R21" s="6"/>
      <c r="T21" s="6"/>
      <c r="U21" s="22"/>
      <c r="X21" s="315"/>
    </row>
    <row r="22" spans="2:25" ht="13.5" customHeight="1" x14ac:dyDescent="0.2">
      <c r="C22" s="12" t="s">
        <v>172</v>
      </c>
      <c r="E22" s="92">
        <f t="shared" ref="E22:U22" si="0">SUM(E17:E21)</f>
        <v>4150000</v>
      </c>
      <c r="F22" s="5"/>
      <c r="G22" s="92">
        <f t="shared" si="0"/>
        <v>0</v>
      </c>
      <c r="H22" s="5"/>
      <c r="I22" s="92">
        <f t="shared" si="0"/>
        <v>90000</v>
      </c>
      <c r="J22" s="5"/>
      <c r="K22" s="92">
        <f t="shared" si="0"/>
        <v>0</v>
      </c>
      <c r="L22" s="5"/>
      <c r="M22" s="92">
        <f t="shared" si="0"/>
        <v>130000</v>
      </c>
      <c r="N22" s="5"/>
      <c r="O22" s="92">
        <f t="shared" si="0"/>
        <v>0</v>
      </c>
      <c r="P22" s="5"/>
      <c r="Q22" s="92">
        <f>SUM(Q17:Q21)</f>
        <v>0</v>
      </c>
      <c r="R22" s="5"/>
      <c r="S22" s="92">
        <f t="shared" si="0"/>
        <v>25000</v>
      </c>
      <c r="T22" s="5"/>
      <c r="U22" s="92">
        <f t="shared" si="0"/>
        <v>109000</v>
      </c>
      <c r="W22" s="92">
        <f>SUM(W17:W21)</f>
        <v>3796000</v>
      </c>
      <c r="X22" s="315"/>
      <c r="Y22" s="25">
        <f>W22</f>
        <v>3796000</v>
      </c>
    </row>
    <row r="23" spans="2:25" ht="13.5" customHeight="1" x14ac:dyDescent="0.2">
      <c r="B23" s="101"/>
      <c r="C23" s="101"/>
      <c r="D23" s="101"/>
      <c r="E23" s="5"/>
      <c r="F23" s="6"/>
      <c r="G23" s="14"/>
      <c r="H23" s="6"/>
      <c r="I23" s="14"/>
      <c r="J23" s="6"/>
      <c r="K23" s="14"/>
      <c r="L23" s="6"/>
      <c r="M23" s="14"/>
      <c r="N23" s="6"/>
      <c r="O23" s="14"/>
      <c r="P23" s="6"/>
      <c r="Q23" s="14"/>
      <c r="R23" s="6"/>
      <c r="S23" s="14"/>
      <c r="T23" s="6"/>
      <c r="U23" s="22"/>
      <c r="V23" s="14"/>
      <c r="W23" s="5"/>
      <c r="X23" s="315"/>
    </row>
    <row r="24" spans="2:25" ht="13.5" customHeight="1" x14ac:dyDescent="0.2">
      <c r="B24" s="12" t="s">
        <v>48</v>
      </c>
      <c r="F24" s="6"/>
      <c r="H24" s="6"/>
      <c r="J24" s="6"/>
      <c r="L24" s="6"/>
      <c r="N24" s="6"/>
      <c r="P24" s="6"/>
      <c r="R24" s="6"/>
      <c r="T24" s="6"/>
      <c r="U24" s="26"/>
      <c r="X24" s="315"/>
    </row>
    <row r="25" spans="2:25" ht="13.5" customHeight="1" x14ac:dyDescent="0.2">
      <c r="B25" s="12" t="s">
        <v>165</v>
      </c>
      <c r="F25" s="6"/>
      <c r="H25" s="6"/>
      <c r="J25" s="6"/>
      <c r="L25" s="6"/>
      <c r="N25" s="6"/>
      <c r="P25" s="6"/>
      <c r="R25" s="6"/>
      <c r="T25" s="6"/>
      <c r="U25" s="26"/>
      <c r="X25" s="315"/>
    </row>
    <row r="26" spans="2:25" ht="13.5" customHeight="1" x14ac:dyDescent="0.2">
      <c r="C26" s="389" t="s">
        <v>49</v>
      </c>
      <c r="D26" s="389"/>
      <c r="E26" s="389">
        <v>5000000</v>
      </c>
      <c r="F26" s="389"/>
      <c r="G26" s="389">
        <v>59500</v>
      </c>
      <c r="H26" s="389"/>
      <c r="I26" s="389">
        <v>2156800</v>
      </c>
      <c r="J26" s="389"/>
      <c r="K26" s="389"/>
      <c r="L26" s="389"/>
      <c r="M26" s="389"/>
      <c r="N26" s="389"/>
      <c r="O26" s="389"/>
      <c r="P26" s="389"/>
      <c r="Q26" s="389"/>
      <c r="R26" s="389"/>
      <c r="S26" s="389"/>
      <c r="T26" s="389"/>
      <c r="U26" s="389">
        <v>254500</v>
      </c>
      <c r="W26" s="6">
        <f>E26-SUM(G26:V26)</f>
        <v>2529200</v>
      </c>
      <c r="X26" s="315"/>
    </row>
    <row r="27" spans="2:25" ht="13.5" customHeight="1" x14ac:dyDescent="0.2">
      <c r="C27" s="389" t="s">
        <v>134</v>
      </c>
      <c r="D27" s="389"/>
      <c r="E27" s="389">
        <v>300000</v>
      </c>
      <c r="F27" s="389"/>
      <c r="G27" s="389"/>
      <c r="H27" s="389"/>
      <c r="I27" s="389"/>
      <c r="J27" s="389"/>
      <c r="K27" s="389"/>
      <c r="L27" s="389"/>
      <c r="M27" s="389"/>
      <c r="N27" s="389"/>
      <c r="O27" s="389"/>
      <c r="P27" s="389"/>
      <c r="Q27" s="389"/>
      <c r="R27" s="389"/>
      <c r="S27" s="389"/>
      <c r="T27" s="389"/>
      <c r="U27" s="389"/>
      <c r="W27" s="6">
        <f>E27-SUM(G27:V27)</f>
        <v>300000</v>
      </c>
      <c r="X27" s="315"/>
    </row>
    <row r="28" spans="2:25" ht="13.5" customHeight="1" x14ac:dyDescent="0.2">
      <c r="C28" s="389" t="s">
        <v>154</v>
      </c>
      <c r="D28" s="389"/>
      <c r="E28" s="389">
        <v>800000</v>
      </c>
      <c r="F28" s="389"/>
      <c r="G28" s="389"/>
      <c r="H28" s="389"/>
      <c r="I28" s="389"/>
      <c r="J28" s="389"/>
      <c r="K28" s="389"/>
      <c r="L28" s="389"/>
      <c r="M28" s="389"/>
      <c r="N28" s="389"/>
      <c r="O28" s="389"/>
      <c r="P28" s="389"/>
      <c r="Q28" s="389"/>
      <c r="R28" s="389"/>
      <c r="S28" s="389"/>
      <c r="T28" s="389"/>
      <c r="U28" s="389">
        <v>63000</v>
      </c>
      <c r="W28" s="6">
        <f>E28-SUM(G28:V28)</f>
        <v>737000</v>
      </c>
      <c r="X28" s="315"/>
    </row>
    <row r="29" spans="2:25" ht="13.5" customHeight="1" x14ac:dyDescent="0.2">
      <c r="C29" s="389" t="s">
        <v>527</v>
      </c>
      <c r="D29" s="389"/>
      <c r="E29" s="389">
        <v>350000</v>
      </c>
      <c r="F29" s="389"/>
      <c r="G29" s="389"/>
      <c r="H29" s="389"/>
      <c r="I29" s="389"/>
      <c r="J29" s="389"/>
      <c r="K29" s="389"/>
      <c r="L29" s="389"/>
      <c r="M29" s="389"/>
      <c r="N29" s="389"/>
      <c r="O29" s="389"/>
      <c r="P29" s="389"/>
      <c r="Q29" s="389"/>
      <c r="R29" s="389"/>
      <c r="S29" s="389"/>
      <c r="T29" s="389"/>
      <c r="U29" s="389">
        <v>60000</v>
      </c>
      <c r="W29" s="6">
        <f>E29-SUM(G29:V29)</f>
        <v>290000</v>
      </c>
      <c r="X29" s="315"/>
    </row>
    <row r="30" spans="2:25" ht="13.5" customHeight="1" x14ac:dyDescent="0.2">
      <c r="F30" s="3"/>
      <c r="H30" s="3"/>
      <c r="J30" s="3"/>
      <c r="L30" s="3"/>
      <c r="N30" s="3"/>
      <c r="P30" s="3"/>
      <c r="R30" s="3"/>
      <c r="T30" s="3"/>
      <c r="U30" s="26"/>
      <c r="X30" s="315"/>
    </row>
    <row r="31" spans="2:25" ht="13.5" customHeight="1" x14ac:dyDescent="0.2">
      <c r="C31" s="12" t="s">
        <v>173</v>
      </c>
      <c r="E31" s="92">
        <f>SUM(E26:E30)</f>
        <v>6450000</v>
      </c>
      <c r="F31" s="3"/>
      <c r="G31" s="92">
        <f>SUM(G26:G30)</f>
        <v>59500</v>
      </c>
      <c r="H31" s="3"/>
      <c r="I31" s="92">
        <f>SUM(I26:I30)</f>
        <v>2156800</v>
      </c>
      <c r="J31" s="3"/>
      <c r="K31" s="92">
        <f>SUM(K26:K30)</f>
        <v>0</v>
      </c>
      <c r="L31" s="3"/>
      <c r="M31" s="92">
        <f>SUM(M26:M30)</f>
        <v>0</v>
      </c>
      <c r="N31" s="3"/>
      <c r="O31" s="92">
        <f>SUM(O26:O30)</f>
        <v>0</v>
      </c>
      <c r="P31" s="3"/>
      <c r="Q31" s="92">
        <f>SUM(Q26:Q30)</f>
        <v>0</v>
      </c>
      <c r="R31" s="3"/>
      <c r="S31" s="92">
        <f>SUM(S26:S30)</f>
        <v>0</v>
      </c>
      <c r="T31" s="3"/>
      <c r="U31" s="92">
        <f>SUM(U26:U30)</f>
        <v>377500</v>
      </c>
      <c r="W31" s="92">
        <f>SUM(W26:W30)</f>
        <v>3856200</v>
      </c>
      <c r="X31" s="315"/>
      <c r="Y31" s="12">
        <f>W31</f>
        <v>3856200</v>
      </c>
    </row>
    <row r="32" spans="2:25" ht="13.5" customHeight="1" x14ac:dyDescent="0.2">
      <c r="E32" s="6"/>
      <c r="F32" s="5"/>
      <c r="G32" s="6"/>
      <c r="H32" s="5"/>
      <c r="I32" s="6"/>
      <c r="J32" s="5"/>
      <c r="K32" s="6"/>
      <c r="L32" s="5"/>
      <c r="M32" s="6"/>
      <c r="N32" s="5"/>
      <c r="O32" s="6"/>
      <c r="P32" s="5"/>
      <c r="Q32" s="6"/>
      <c r="R32" s="5"/>
      <c r="S32" s="6"/>
      <c r="T32" s="5"/>
      <c r="U32" s="6"/>
      <c r="W32" s="6"/>
      <c r="X32" s="315"/>
    </row>
    <row r="33" spans="2:26" ht="13.5" customHeight="1" x14ac:dyDescent="0.2">
      <c r="B33" s="103" t="s">
        <v>151</v>
      </c>
      <c r="F33" s="5"/>
      <c r="H33" s="5"/>
      <c r="J33" s="5"/>
      <c r="L33" s="5"/>
      <c r="N33" s="5"/>
      <c r="P33" s="5"/>
      <c r="R33" s="5"/>
      <c r="T33" s="5"/>
      <c r="U33" s="26"/>
      <c r="X33" s="315"/>
    </row>
    <row r="34" spans="2:26" ht="13.5" customHeight="1" x14ac:dyDescent="0.2">
      <c r="F34" s="6"/>
      <c r="H34" s="6"/>
      <c r="J34" s="6"/>
      <c r="L34" s="6"/>
      <c r="N34" s="6"/>
      <c r="P34" s="6"/>
      <c r="R34" s="6"/>
      <c r="T34" s="6"/>
      <c r="U34" s="26"/>
      <c r="X34" s="315"/>
    </row>
    <row r="35" spans="2:26" ht="13.5" customHeight="1" x14ac:dyDescent="0.2">
      <c r="B35" s="12" t="s">
        <v>48</v>
      </c>
      <c r="F35" s="6"/>
      <c r="H35" s="6"/>
      <c r="J35" s="6"/>
      <c r="L35" s="6"/>
      <c r="N35" s="6"/>
      <c r="P35" s="6"/>
      <c r="R35" s="6"/>
      <c r="T35" s="6"/>
      <c r="U35" s="26"/>
      <c r="X35" s="315"/>
    </row>
    <row r="36" spans="2:26" ht="13.5" customHeight="1" x14ac:dyDescent="0.2">
      <c r="C36" s="389" t="s">
        <v>50</v>
      </c>
      <c r="E36" s="389">
        <v>450000</v>
      </c>
      <c r="F36" s="389"/>
      <c r="G36" s="389"/>
      <c r="H36" s="389"/>
      <c r="I36" s="389"/>
      <c r="J36" s="389"/>
      <c r="K36" s="389"/>
      <c r="L36" s="389"/>
      <c r="M36" s="389"/>
      <c r="N36" s="389"/>
      <c r="O36" s="389"/>
      <c r="P36" s="389"/>
      <c r="Q36" s="389"/>
      <c r="R36" s="389"/>
      <c r="S36" s="389"/>
      <c r="T36" s="389"/>
      <c r="U36" s="389">
        <v>119245</v>
      </c>
      <c r="W36" s="6">
        <f t="shared" ref="W36:W40" si="1">E36-SUM(G36:V36)</f>
        <v>330755</v>
      </c>
      <c r="X36" s="315"/>
    </row>
    <row r="37" spans="2:26" ht="13.5" customHeight="1" x14ac:dyDescent="0.2">
      <c r="C37" s="389" t="s">
        <v>51</v>
      </c>
      <c r="E37" s="389">
        <v>100000</v>
      </c>
      <c r="F37" s="389"/>
      <c r="G37" s="389"/>
      <c r="H37" s="389"/>
      <c r="I37" s="389"/>
      <c r="J37" s="389"/>
      <c r="K37" s="389"/>
      <c r="L37" s="389"/>
      <c r="M37" s="389"/>
      <c r="N37" s="389"/>
      <c r="O37" s="389"/>
      <c r="P37" s="389"/>
      <c r="Q37" s="389"/>
      <c r="R37" s="389"/>
      <c r="S37" s="389"/>
      <c r="T37" s="389"/>
      <c r="U37" s="389">
        <v>5000</v>
      </c>
      <c r="W37" s="6">
        <f t="shared" si="1"/>
        <v>95000</v>
      </c>
      <c r="X37" s="315"/>
    </row>
    <row r="38" spans="2:26" ht="13.5" customHeight="1" x14ac:dyDescent="0.2">
      <c r="C38" s="389" t="s">
        <v>52</v>
      </c>
      <c r="E38" s="389">
        <v>87000</v>
      </c>
      <c r="F38" s="389"/>
      <c r="G38" s="389"/>
      <c r="H38" s="389"/>
      <c r="I38" s="389"/>
      <c r="J38" s="389"/>
      <c r="K38" s="389"/>
      <c r="L38" s="389"/>
      <c r="M38" s="389">
        <v>50000</v>
      </c>
      <c r="N38" s="389"/>
      <c r="O38" s="389"/>
      <c r="P38" s="389"/>
      <c r="Q38" s="389"/>
      <c r="R38" s="389"/>
      <c r="S38" s="389"/>
      <c r="T38" s="389"/>
      <c r="U38" s="389">
        <v>3000</v>
      </c>
      <c r="W38" s="6">
        <f t="shared" si="1"/>
        <v>34000</v>
      </c>
      <c r="X38" s="315"/>
    </row>
    <row r="39" spans="2:26" ht="13.5" customHeight="1" x14ac:dyDescent="0.2">
      <c r="C39" s="389" t="s">
        <v>53</v>
      </c>
      <c r="E39" s="389">
        <v>448000</v>
      </c>
      <c r="F39" s="389"/>
      <c r="G39" s="389"/>
      <c r="H39" s="389"/>
      <c r="I39" s="389"/>
      <c r="J39" s="389"/>
      <c r="K39" s="389"/>
      <c r="L39" s="389"/>
      <c r="M39" s="389"/>
      <c r="N39" s="389"/>
      <c r="O39" s="389"/>
      <c r="P39" s="389"/>
      <c r="Q39" s="389"/>
      <c r="R39" s="389"/>
      <c r="S39" s="389"/>
      <c r="T39" s="389"/>
      <c r="U39" s="389">
        <v>48000</v>
      </c>
      <c r="W39" s="6">
        <f t="shared" si="1"/>
        <v>400000</v>
      </c>
      <c r="X39" s="315"/>
    </row>
    <row r="40" spans="2:26" ht="13.5" customHeight="1" x14ac:dyDescent="0.2">
      <c r="C40" s="389"/>
      <c r="E40" s="389"/>
      <c r="F40" s="389"/>
      <c r="G40" s="389"/>
      <c r="H40" s="389"/>
      <c r="I40" s="389"/>
      <c r="J40" s="389"/>
      <c r="K40" s="389"/>
      <c r="L40" s="389"/>
      <c r="M40" s="389"/>
      <c r="N40" s="389"/>
      <c r="O40" s="389"/>
      <c r="P40" s="389"/>
      <c r="Q40" s="389"/>
      <c r="R40" s="389"/>
      <c r="S40" s="389"/>
      <c r="T40" s="389"/>
      <c r="U40" s="389"/>
      <c r="W40" s="6">
        <f t="shared" si="1"/>
        <v>0</v>
      </c>
      <c r="X40" s="315"/>
    </row>
    <row r="41" spans="2:26" ht="13.5" customHeight="1" x14ac:dyDescent="0.2">
      <c r="C41" s="389"/>
      <c r="F41" s="5"/>
      <c r="H41" s="5"/>
      <c r="J41" s="5"/>
      <c r="L41" s="5"/>
      <c r="N41" s="5"/>
      <c r="P41" s="5"/>
      <c r="R41" s="5"/>
      <c r="T41" s="5"/>
      <c r="U41" s="26"/>
      <c r="X41" s="315"/>
    </row>
    <row r="42" spans="2:26" ht="13.5" customHeight="1" x14ac:dyDescent="0.2">
      <c r="C42" s="12" t="s">
        <v>174</v>
      </c>
      <c r="E42" s="92">
        <f>SUM(E36:E41)</f>
        <v>1085000</v>
      </c>
      <c r="F42" s="3"/>
      <c r="G42" s="92">
        <f>SUM(G36:G41)</f>
        <v>0</v>
      </c>
      <c r="H42" s="3"/>
      <c r="I42" s="92">
        <f>SUM(I36:I41)</f>
        <v>0</v>
      </c>
      <c r="J42" s="3"/>
      <c r="K42" s="92">
        <f>SUM(K36:K41)</f>
        <v>0</v>
      </c>
      <c r="L42" s="3"/>
      <c r="M42" s="92">
        <f>SUM(M36:M41)</f>
        <v>50000</v>
      </c>
      <c r="N42" s="3"/>
      <c r="O42" s="92">
        <f>SUM(O36:O41)</f>
        <v>0</v>
      </c>
      <c r="P42" s="3"/>
      <c r="Q42" s="92">
        <f>SUM(Q36:Q41)</f>
        <v>0</v>
      </c>
      <c r="R42" s="3"/>
      <c r="S42" s="92">
        <f>SUM(S36:S41)</f>
        <v>0</v>
      </c>
      <c r="T42" s="3"/>
      <c r="U42" s="92">
        <f>SUM(U36:U41)</f>
        <v>175245</v>
      </c>
      <c r="W42" s="92">
        <f>SUM(W36:W41)</f>
        <v>859755</v>
      </c>
      <c r="X42" s="315"/>
      <c r="Z42" s="25">
        <f>W42</f>
        <v>859755</v>
      </c>
    </row>
    <row r="43" spans="2:26" ht="13.5" customHeight="1" x14ac:dyDescent="0.2">
      <c r="F43" s="5"/>
      <c r="H43" s="5"/>
      <c r="J43" s="5"/>
      <c r="L43" s="5"/>
      <c r="N43" s="5"/>
      <c r="P43" s="5"/>
      <c r="R43" s="5"/>
      <c r="T43" s="5"/>
      <c r="U43" s="26"/>
      <c r="X43" s="315"/>
    </row>
    <row r="44" spans="2:26" ht="13.5" customHeight="1" x14ac:dyDescent="0.2">
      <c r="B44" s="12" t="s">
        <v>150</v>
      </c>
      <c r="F44" s="5"/>
      <c r="H44" s="5"/>
      <c r="J44" s="5"/>
      <c r="L44" s="5"/>
      <c r="N44" s="5"/>
      <c r="P44" s="5"/>
      <c r="R44" s="5"/>
      <c r="T44" s="5"/>
      <c r="U44" s="26"/>
      <c r="X44" s="315"/>
    </row>
    <row r="45" spans="2:26" ht="13.5" customHeight="1" x14ac:dyDescent="0.2">
      <c r="C45" s="389" t="s">
        <v>54</v>
      </c>
      <c r="D45" s="389"/>
      <c r="E45" s="389">
        <v>35000</v>
      </c>
      <c r="F45" s="389"/>
      <c r="G45" s="389"/>
      <c r="H45" s="389"/>
      <c r="I45" s="389"/>
      <c r="J45" s="389"/>
      <c r="K45" s="389"/>
      <c r="L45" s="389"/>
      <c r="M45" s="389"/>
      <c r="N45" s="389"/>
      <c r="O45" s="389"/>
      <c r="P45" s="389"/>
      <c r="Q45" s="389"/>
      <c r="R45" s="389"/>
      <c r="S45" s="389"/>
      <c r="T45" s="389"/>
      <c r="U45" s="389">
        <v>16000</v>
      </c>
      <c r="W45" s="6">
        <f>E45-SUM(G45:V45)</f>
        <v>19000</v>
      </c>
      <c r="X45" s="315"/>
    </row>
    <row r="46" spans="2:26" ht="13.5" customHeight="1" x14ac:dyDescent="0.2">
      <c r="C46" s="389" t="s">
        <v>55</v>
      </c>
      <c r="D46" s="389"/>
      <c r="E46" s="389">
        <v>89000</v>
      </c>
      <c r="F46" s="389"/>
      <c r="G46" s="389">
        <v>89000</v>
      </c>
      <c r="H46" s="389"/>
      <c r="I46" s="389"/>
      <c r="J46" s="389"/>
      <c r="K46" s="389"/>
      <c r="L46" s="389"/>
      <c r="M46" s="389"/>
      <c r="N46" s="389"/>
      <c r="O46" s="389"/>
      <c r="P46" s="389"/>
      <c r="Q46" s="389"/>
      <c r="R46" s="389"/>
      <c r="S46" s="389"/>
      <c r="T46" s="389"/>
      <c r="U46" s="389"/>
      <c r="W46" s="6">
        <f>E46-SUM(G46:V46)</f>
        <v>0</v>
      </c>
      <c r="X46" s="315"/>
    </row>
    <row r="47" spans="2:26" ht="13.5" customHeight="1" x14ac:dyDescent="0.2">
      <c r="C47" s="389" t="s">
        <v>56</v>
      </c>
      <c r="D47" s="389"/>
      <c r="E47" s="389">
        <v>37000</v>
      </c>
      <c r="F47" s="389"/>
      <c r="G47" s="389">
        <v>31787</v>
      </c>
      <c r="H47" s="389"/>
      <c r="I47" s="389"/>
      <c r="J47" s="389"/>
      <c r="K47" s="389"/>
      <c r="L47" s="389"/>
      <c r="M47" s="389"/>
      <c r="N47" s="389"/>
      <c r="O47" s="389"/>
      <c r="P47" s="389"/>
      <c r="Q47" s="389"/>
      <c r="R47" s="389"/>
      <c r="S47" s="389"/>
      <c r="T47" s="389"/>
      <c r="U47" s="389"/>
      <c r="W47" s="6">
        <f>E47-SUM(G47:V47)</f>
        <v>5213</v>
      </c>
      <c r="X47" s="315"/>
    </row>
    <row r="48" spans="2:26" ht="13.5" customHeight="1" x14ac:dyDescent="0.2">
      <c r="F48" s="22"/>
      <c r="H48" s="22"/>
      <c r="J48" s="22"/>
      <c r="L48" s="22"/>
      <c r="N48" s="22"/>
      <c r="P48" s="22"/>
      <c r="Q48" s="26"/>
      <c r="R48" s="26"/>
      <c r="S48" s="26"/>
      <c r="T48" s="22"/>
      <c r="U48" s="26"/>
      <c r="W48" s="6">
        <f t="shared" ref="W48" si="2">E48-SUM(G48:V48)</f>
        <v>0</v>
      </c>
      <c r="X48" s="315"/>
    </row>
    <row r="49" spans="2:26" ht="13.5" customHeight="1" x14ac:dyDescent="0.2">
      <c r="F49" s="22"/>
      <c r="H49" s="22"/>
      <c r="J49" s="22"/>
      <c r="L49" s="22"/>
      <c r="N49" s="22"/>
      <c r="P49" s="22"/>
      <c r="Q49" s="26"/>
      <c r="R49" s="26"/>
      <c r="S49" s="26"/>
      <c r="T49" s="22"/>
      <c r="U49" s="26"/>
      <c r="W49" s="6">
        <f>E49-SUM(G49:V49)</f>
        <v>0</v>
      </c>
      <c r="X49" s="315"/>
    </row>
    <row r="50" spans="2:26" ht="13.5" customHeight="1" x14ac:dyDescent="0.2">
      <c r="F50" s="6"/>
      <c r="H50" s="6"/>
      <c r="J50" s="6"/>
      <c r="L50" s="6"/>
      <c r="N50" s="6"/>
      <c r="P50" s="6"/>
      <c r="R50" s="6"/>
      <c r="T50" s="6"/>
      <c r="U50" s="26"/>
      <c r="X50" s="315"/>
    </row>
    <row r="51" spans="2:26" ht="13.5" customHeight="1" x14ac:dyDescent="0.2">
      <c r="C51" s="12" t="s">
        <v>175</v>
      </c>
      <c r="E51" s="92">
        <f>SUM(E46:E50)</f>
        <v>126000</v>
      </c>
      <c r="F51" s="6"/>
      <c r="G51" s="92">
        <f>SUM(G45:G50)</f>
        <v>120787</v>
      </c>
      <c r="H51" s="6"/>
      <c r="I51" s="92">
        <f>SUM(I45:I50)</f>
        <v>0</v>
      </c>
      <c r="J51" s="6"/>
      <c r="K51" s="92">
        <f>SUM(K45:K50)</f>
        <v>0</v>
      </c>
      <c r="L51" s="6"/>
      <c r="M51" s="92">
        <f>SUM(M45:M50)</f>
        <v>0</v>
      </c>
      <c r="N51" s="6"/>
      <c r="O51" s="92">
        <f>SUM(O45:O50)</f>
        <v>0</v>
      </c>
      <c r="P51" s="6"/>
      <c r="Q51" s="92">
        <f>SUM(Q45:Q50)</f>
        <v>0</v>
      </c>
      <c r="R51" s="6"/>
      <c r="S51" s="92">
        <f>SUM(S45:S50)</f>
        <v>0</v>
      </c>
      <c r="T51" s="6"/>
      <c r="U51" s="92">
        <f>SUM(U45:U50)</f>
        <v>16000</v>
      </c>
      <c r="W51" s="92">
        <f>SUM(W45:W50)</f>
        <v>24213</v>
      </c>
      <c r="X51" s="315"/>
      <c r="Z51" s="12">
        <f>W51</f>
        <v>24213</v>
      </c>
    </row>
    <row r="52" spans="2:26" ht="13.5" customHeight="1" x14ac:dyDescent="0.2">
      <c r="F52" s="6"/>
      <c r="H52" s="6"/>
      <c r="J52" s="6"/>
      <c r="L52" s="6"/>
      <c r="N52" s="6"/>
      <c r="P52" s="6"/>
      <c r="R52" s="6"/>
      <c r="T52" s="6"/>
      <c r="U52" s="26"/>
      <c r="X52" s="315"/>
    </row>
    <row r="53" spans="2:26" ht="13.5" customHeight="1" x14ac:dyDescent="0.2">
      <c r="B53" s="12" t="s">
        <v>312</v>
      </c>
      <c r="F53" s="6"/>
      <c r="H53" s="6"/>
      <c r="J53" s="6"/>
      <c r="L53" s="6"/>
      <c r="N53" s="6"/>
      <c r="P53" s="6"/>
      <c r="R53" s="6"/>
      <c r="T53" s="6"/>
      <c r="U53" s="26"/>
      <c r="X53" s="315"/>
    </row>
    <row r="54" spans="2:26" ht="13.5" customHeight="1" x14ac:dyDescent="0.2">
      <c r="C54" s="12" t="s">
        <v>416</v>
      </c>
      <c r="E54" s="389">
        <v>2300000</v>
      </c>
      <c r="F54" s="389"/>
      <c r="G54" s="389">
        <v>19800</v>
      </c>
      <c r="H54" s="389"/>
      <c r="I54" s="389">
        <v>70000</v>
      </c>
      <c r="J54" s="389"/>
      <c r="K54" s="389"/>
      <c r="L54" s="389"/>
      <c r="M54" s="389"/>
      <c r="N54" s="389"/>
      <c r="O54" s="389"/>
      <c r="P54" s="389"/>
      <c r="Q54" s="389"/>
      <c r="R54" s="389"/>
      <c r="S54" s="389"/>
      <c r="T54" s="389"/>
      <c r="U54" s="389">
        <v>150540</v>
      </c>
      <c r="W54" s="6">
        <f t="shared" ref="W54:W57" si="3">E54-SUM(G54:V54)</f>
        <v>2059660</v>
      </c>
      <c r="X54" s="315"/>
    </row>
    <row r="55" spans="2:26" ht="13.5" customHeight="1" x14ac:dyDescent="0.2">
      <c r="F55" s="6"/>
      <c r="H55" s="6"/>
      <c r="J55" s="6"/>
      <c r="L55" s="6"/>
      <c r="N55" s="6"/>
      <c r="P55" s="6"/>
      <c r="R55" s="6"/>
      <c r="T55" s="6"/>
      <c r="U55" s="26"/>
      <c r="W55" s="6">
        <f t="shared" si="3"/>
        <v>0</v>
      </c>
      <c r="X55" s="315"/>
    </row>
    <row r="56" spans="2:26" ht="13.5" customHeight="1" x14ac:dyDescent="0.2">
      <c r="F56" s="6"/>
      <c r="H56" s="6"/>
      <c r="J56" s="6"/>
      <c r="L56" s="6"/>
      <c r="N56" s="6"/>
      <c r="P56" s="6"/>
      <c r="R56" s="6"/>
      <c r="T56" s="6"/>
      <c r="U56" s="26"/>
      <c r="W56" s="6">
        <f t="shared" si="3"/>
        <v>0</v>
      </c>
      <c r="X56" s="315"/>
    </row>
    <row r="57" spans="2:26" ht="13.5" customHeight="1" x14ac:dyDescent="0.2">
      <c r="F57" s="6"/>
      <c r="H57" s="6"/>
      <c r="J57" s="6"/>
      <c r="L57" s="6"/>
      <c r="N57" s="6"/>
      <c r="P57" s="6"/>
      <c r="R57" s="6"/>
      <c r="T57" s="6"/>
      <c r="U57" s="26"/>
      <c r="W57" s="6">
        <f t="shared" si="3"/>
        <v>0</v>
      </c>
      <c r="X57" s="315"/>
    </row>
    <row r="58" spans="2:26" ht="13.5" customHeight="1" x14ac:dyDescent="0.2">
      <c r="F58" s="6"/>
      <c r="H58" s="6"/>
      <c r="J58" s="6"/>
      <c r="L58" s="6"/>
      <c r="N58" s="6"/>
      <c r="P58" s="6"/>
      <c r="R58" s="6"/>
      <c r="T58" s="6"/>
      <c r="U58" s="26"/>
      <c r="X58" s="315"/>
    </row>
    <row r="59" spans="2:26" ht="13.5" customHeight="1" x14ac:dyDescent="0.2">
      <c r="C59" s="12" t="s">
        <v>57</v>
      </c>
      <c r="E59" s="92">
        <f>SUM(E54:E58)</f>
        <v>2300000</v>
      </c>
      <c r="F59" s="22"/>
      <c r="G59" s="92">
        <f>SUM(G54:G58)</f>
        <v>19800</v>
      </c>
      <c r="H59" s="22"/>
      <c r="I59" s="92">
        <f>SUM(I54:I58)</f>
        <v>70000</v>
      </c>
      <c r="J59" s="22"/>
      <c r="K59" s="92">
        <f>SUM(K54:K58)</f>
        <v>0</v>
      </c>
      <c r="L59" s="22"/>
      <c r="M59" s="92">
        <f>SUM(M54:M58)</f>
        <v>0</v>
      </c>
      <c r="N59" s="22"/>
      <c r="O59" s="92">
        <f>SUM(O54:O58)</f>
        <v>0</v>
      </c>
      <c r="P59" s="22"/>
      <c r="Q59" s="92">
        <f>SUM(Q54:Q58)</f>
        <v>0</v>
      </c>
      <c r="R59" s="22"/>
      <c r="S59" s="92">
        <f>SUM(S54:S58)</f>
        <v>0</v>
      </c>
      <c r="T59" s="22"/>
      <c r="U59" s="92">
        <f>SUM(U54:U58)</f>
        <v>150540</v>
      </c>
      <c r="W59" s="92">
        <f>SUM(W54:W58)</f>
        <v>2059660</v>
      </c>
      <c r="X59" s="315"/>
      <c r="Z59" s="12">
        <f>W59</f>
        <v>2059660</v>
      </c>
    </row>
    <row r="60" spans="2:26" ht="13.5" customHeight="1" x14ac:dyDescent="0.2">
      <c r="F60" s="6"/>
      <c r="H60" s="6"/>
      <c r="J60" s="6"/>
      <c r="L60" s="6"/>
      <c r="N60" s="6"/>
      <c r="P60" s="6"/>
      <c r="Q60" s="6"/>
      <c r="R60" s="6"/>
      <c r="T60" s="6"/>
      <c r="U60" s="26"/>
      <c r="X60" s="315"/>
    </row>
    <row r="61" spans="2:26" ht="13.5" customHeight="1" x14ac:dyDescent="0.2">
      <c r="B61" s="12" t="s">
        <v>58</v>
      </c>
      <c r="F61" s="6"/>
      <c r="H61" s="6"/>
      <c r="J61" s="6"/>
      <c r="L61" s="6"/>
      <c r="N61" s="6"/>
      <c r="P61" s="6"/>
      <c r="R61" s="6"/>
      <c r="T61" s="6"/>
      <c r="X61" s="315"/>
    </row>
    <row r="62" spans="2:26" ht="13.5" customHeight="1" x14ac:dyDescent="0.2">
      <c r="B62" s="12" t="s">
        <v>166</v>
      </c>
      <c r="F62" s="6"/>
      <c r="H62" s="6"/>
      <c r="J62" s="6"/>
      <c r="L62" s="6"/>
      <c r="N62" s="6"/>
      <c r="P62" s="6"/>
      <c r="R62" s="6"/>
      <c r="T62" s="6"/>
      <c r="X62" s="315"/>
    </row>
    <row r="63" spans="2:26" ht="13.5" customHeight="1" x14ac:dyDescent="0.2">
      <c r="C63" s="12" t="s">
        <v>59</v>
      </c>
      <c r="E63" s="389">
        <v>48000</v>
      </c>
      <c r="F63" s="389"/>
      <c r="G63" s="389"/>
      <c r="H63" s="389"/>
      <c r="I63" s="389"/>
      <c r="J63" s="22"/>
      <c r="L63" s="22"/>
      <c r="N63" s="22"/>
      <c r="P63" s="22"/>
      <c r="T63" s="22"/>
      <c r="W63" s="6">
        <f>E63-SUM(G63:V63)</f>
        <v>48000</v>
      </c>
      <c r="X63" s="315"/>
    </row>
    <row r="64" spans="2:26" ht="13.5" customHeight="1" x14ac:dyDescent="0.2">
      <c r="C64" s="12" t="s">
        <v>60</v>
      </c>
      <c r="E64" s="389">
        <v>8500</v>
      </c>
      <c r="F64" s="389"/>
      <c r="G64" s="389"/>
      <c r="H64" s="389"/>
      <c r="I64" s="389"/>
      <c r="J64" s="22"/>
      <c r="L64" s="22"/>
      <c r="N64" s="22"/>
      <c r="P64" s="22"/>
      <c r="T64" s="22"/>
      <c r="W64" s="6">
        <f>E64-SUM(G64:V64)</f>
        <v>8500</v>
      </c>
      <c r="X64" s="315"/>
    </row>
    <row r="65" spans="2:26" ht="13.5" customHeight="1" x14ac:dyDescent="0.2">
      <c r="C65" s="12" t="s">
        <v>61</v>
      </c>
      <c r="E65" s="389">
        <v>200000</v>
      </c>
      <c r="F65" s="389"/>
      <c r="G65" s="389">
        <v>200000</v>
      </c>
      <c r="H65" s="389"/>
      <c r="I65" s="389"/>
      <c r="J65" s="22"/>
      <c r="L65" s="22"/>
      <c r="N65" s="22"/>
      <c r="P65" s="22"/>
      <c r="T65" s="22"/>
      <c r="W65" s="6">
        <f>E65-SUM(G65:V65)</f>
        <v>0</v>
      </c>
      <c r="X65" s="315"/>
    </row>
    <row r="66" spans="2:26" ht="13.5" customHeight="1" x14ac:dyDescent="0.2">
      <c r="C66" s="12" t="s">
        <v>231</v>
      </c>
      <c r="E66" s="389">
        <v>95000</v>
      </c>
      <c r="F66" s="389"/>
      <c r="G66" s="389"/>
      <c r="H66" s="389"/>
      <c r="I66" s="389"/>
      <c r="J66" s="22"/>
      <c r="L66" s="22"/>
      <c r="N66" s="22"/>
      <c r="P66" s="22"/>
      <c r="T66" s="22"/>
      <c r="W66" s="6">
        <f>E66-SUM(G66:V66)</f>
        <v>95000</v>
      </c>
      <c r="X66" s="315"/>
    </row>
    <row r="67" spans="2:26" ht="13.5" customHeight="1" x14ac:dyDescent="0.2">
      <c r="C67" s="12" t="s">
        <v>218</v>
      </c>
      <c r="F67" s="22"/>
      <c r="H67" s="22"/>
      <c r="J67" s="22"/>
      <c r="L67" s="22"/>
      <c r="N67" s="22"/>
      <c r="P67" s="22"/>
      <c r="T67" s="22"/>
      <c r="W67" s="6">
        <f>E67-SUM(G67:V67)</f>
        <v>0</v>
      </c>
      <c r="X67" s="315"/>
    </row>
    <row r="68" spans="2:26" ht="13.5" customHeight="1" x14ac:dyDescent="0.2">
      <c r="F68" s="22"/>
      <c r="H68" s="22"/>
      <c r="J68" s="22"/>
      <c r="L68" s="22"/>
      <c r="N68" s="22"/>
      <c r="P68" s="22"/>
      <c r="R68" s="22"/>
      <c r="T68" s="22"/>
      <c r="X68" s="315"/>
    </row>
    <row r="69" spans="2:26" ht="13.5" customHeight="1" x14ac:dyDescent="0.2">
      <c r="C69" s="12" t="s">
        <v>57</v>
      </c>
      <c r="E69" s="92">
        <f>SUM(E63:E68)</f>
        <v>351500</v>
      </c>
      <c r="F69" s="6"/>
      <c r="G69" s="92">
        <f>SUM(G63:G68)</f>
        <v>200000</v>
      </c>
      <c r="H69" s="6"/>
      <c r="I69" s="92">
        <f>SUM(I63:I68)</f>
        <v>0</v>
      </c>
      <c r="J69" s="6"/>
      <c r="K69" s="92">
        <f>SUM(K63:K68)</f>
        <v>0</v>
      </c>
      <c r="L69" s="6"/>
      <c r="M69" s="92">
        <f>SUM(M63:M68)</f>
        <v>0</v>
      </c>
      <c r="N69" s="6"/>
      <c r="O69" s="92">
        <f>SUM(O63:O68)</f>
        <v>0</v>
      </c>
      <c r="P69" s="6"/>
      <c r="Q69" s="92">
        <f>SUM(Q63:Q68)</f>
        <v>0</v>
      </c>
      <c r="R69" s="6"/>
      <c r="S69" s="92">
        <f>SUM(S63:S68)</f>
        <v>0</v>
      </c>
      <c r="T69" s="6"/>
      <c r="U69" s="92">
        <f>SUM(U63:U68)</f>
        <v>0</v>
      </c>
      <c r="W69" s="92">
        <f>SUM(W63:W68)</f>
        <v>151500</v>
      </c>
      <c r="X69" s="315"/>
      <c r="Z69" s="12">
        <f>W69</f>
        <v>151500</v>
      </c>
    </row>
    <row r="70" spans="2:26" ht="13.5" customHeight="1" x14ac:dyDescent="0.2">
      <c r="E70" s="6"/>
      <c r="F70" s="22"/>
      <c r="G70" s="6"/>
      <c r="H70" s="22"/>
      <c r="I70" s="6"/>
      <c r="J70" s="22"/>
      <c r="K70" s="6"/>
      <c r="L70" s="22"/>
      <c r="M70" s="6"/>
      <c r="N70" s="22"/>
      <c r="O70" s="6"/>
      <c r="P70" s="22"/>
      <c r="Q70" s="6"/>
      <c r="R70" s="22"/>
      <c r="S70" s="6"/>
      <c r="T70" s="22"/>
      <c r="U70" s="6"/>
      <c r="W70" s="6"/>
      <c r="X70" s="315"/>
    </row>
    <row r="71" spans="2:26" ht="13.5" customHeight="1" x14ac:dyDescent="0.2">
      <c r="B71" s="12" t="s">
        <v>162</v>
      </c>
      <c r="E71" s="6"/>
      <c r="F71" s="22"/>
      <c r="G71" s="6"/>
      <c r="H71" s="22"/>
      <c r="I71" s="6"/>
      <c r="J71" s="22"/>
      <c r="K71" s="6"/>
      <c r="L71" s="22"/>
      <c r="M71" s="6"/>
      <c r="N71" s="22"/>
      <c r="O71" s="6"/>
      <c r="P71" s="22"/>
      <c r="Q71" s="6"/>
      <c r="R71" s="22"/>
      <c r="S71" s="6"/>
      <c r="T71" s="22"/>
      <c r="U71" s="6"/>
      <c r="W71" s="6"/>
      <c r="X71" s="315"/>
    </row>
    <row r="72" spans="2:26" ht="13.5" customHeight="1" x14ac:dyDescent="0.2">
      <c r="C72" s="12" t="s">
        <v>141</v>
      </c>
      <c r="E72" s="12">
        <v>89000</v>
      </c>
      <c r="F72" s="22"/>
      <c r="H72" s="22"/>
      <c r="J72" s="22"/>
      <c r="L72" s="22"/>
      <c r="N72" s="22"/>
      <c r="P72" s="22"/>
      <c r="R72" s="22"/>
      <c r="T72" s="22"/>
      <c r="W72" s="6">
        <f>E72-SUM(G72:V72)</f>
        <v>89000</v>
      </c>
      <c r="X72" s="315"/>
    </row>
    <row r="73" spans="2:26" ht="13.5" customHeight="1" x14ac:dyDescent="0.2">
      <c r="F73" s="22"/>
      <c r="H73" s="22"/>
      <c r="J73" s="22"/>
      <c r="L73" s="22"/>
      <c r="N73" s="22"/>
      <c r="P73" s="22"/>
      <c r="R73" s="22"/>
      <c r="T73" s="22"/>
      <c r="W73" s="6">
        <f>E73-SUM(G73:V73)</f>
        <v>0</v>
      </c>
      <c r="X73" s="315"/>
    </row>
    <row r="74" spans="2:26" ht="13.5" customHeight="1" x14ac:dyDescent="0.2">
      <c r="F74" s="22"/>
      <c r="H74" s="22"/>
      <c r="J74" s="22"/>
      <c r="L74" s="22"/>
      <c r="N74" s="22"/>
      <c r="P74" s="22"/>
      <c r="R74" s="22"/>
      <c r="T74" s="22"/>
      <c r="W74" s="6">
        <f>E74-SUM(G74:V74)</f>
        <v>0</v>
      </c>
      <c r="X74" s="315"/>
    </row>
    <row r="75" spans="2:26" ht="13.5" customHeight="1" x14ac:dyDescent="0.2">
      <c r="F75" s="22"/>
      <c r="H75" s="22"/>
      <c r="J75" s="22"/>
      <c r="L75" s="22"/>
      <c r="N75" s="22"/>
      <c r="P75" s="22"/>
      <c r="R75" s="22"/>
      <c r="T75" s="22"/>
      <c r="W75" s="6">
        <f>E75-SUM(G75:V75)</f>
        <v>0</v>
      </c>
      <c r="X75" s="315"/>
    </row>
    <row r="76" spans="2:26" ht="13.5" customHeight="1" x14ac:dyDescent="0.2">
      <c r="E76" s="6"/>
      <c r="F76" s="22"/>
      <c r="G76" s="6"/>
      <c r="H76" s="22"/>
      <c r="I76" s="6"/>
      <c r="J76" s="22"/>
      <c r="K76" s="6"/>
      <c r="L76" s="22"/>
      <c r="M76" s="6"/>
      <c r="N76" s="22"/>
      <c r="O76" s="6"/>
      <c r="P76" s="22"/>
      <c r="Q76" s="6"/>
      <c r="R76" s="22"/>
      <c r="S76" s="6"/>
      <c r="T76" s="22"/>
      <c r="U76" s="6"/>
      <c r="W76" s="6"/>
      <c r="X76" s="315"/>
    </row>
    <row r="77" spans="2:26" ht="13.5" customHeight="1" x14ac:dyDescent="0.2">
      <c r="C77" s="12" t="s">
        <v>57</v>
      </c>
      <c r="E77" s="92">
        <f>SUM(E72:E76)</f>
        <v>89000</v>
      </c>
      <c r="F77" s="6"/>
      <c r="G77" s="92">
        <f>SUM(G72:G76)</f>
        <v>0</v>
      </c>
      <c r="H77" s="6"/>
      <c r="I77" s="92">
        <f>SUM(I72:I76)</f>
        <v>0</v>
      </c>
      <c r="J77" s="6"/>
      <c r="K77" s="92">
        <f>SUM(K72:K76)</f>
        <v>0</v>
      </c>
      <c r="L77" s="6"/>
      <c r="M77" s="92">
        <f>SUM(M72:M76)</f>
        <v>0</v>
      </c>
      <c r="N77" s="6"/>
      <c r="O77" s="92">
        <f>SUM(O72:O76)</f>
        <v>0</v>
      </c>
      <c r="P77" s="6"/>
      <c r="Q77" s="92">
        <f>SUM(Q72:Q76)</f>
        <v>0</v>
      </c>
      <c r="R77" s="6"/>
      <c r="S77" s="92">
        <f>SUM(S72:S76)</f>
        <v>0</v>
      </c>
      <c r="T77" s="6"/>
      <c r="U77" s="92">
        <f>SUM(U72:U76)</f>
        <v>0</v>
      </c>
      <c r="W77" s="92">
        <f>SUM(W72:W76)</f>
        <v>89000</v>
      </c>
      <c r="X77" s="315"/>
      <c r="Z77" s="12">
        <f>W77</f>
        <v>89000</v>
      </c>
    </row>
    <row r="78" spans="2:26" ht="13.5" customHeight="1" x14ac:dyDescent="0.2">
      <c r="E78" s="6"/>
      <c r="F78" s="22"/>
      <c r="G78" s="6"/>
      <c r="H78" s="22"/>
      <c r="I78" s="6"/>
      <c r="J78" s="22"/>
      <c r="K78" s="6"/>
      <c r="L78" s="22"/>
      <c r="M78" s="6"/>
      <c r="N78" s="22"/>
      <c r="O78" s="6"/>
      <c r="P78" s="22"/>
      <c r="Q78" s="6"/>
      <c r="R78" s="22"/>
      <c r="S78" s="6"/>
      <c r="T78" s="22"/>
      <c r="U78" s="6"/>
      <c r="W78" s="6"/>
      <c r="X78" s="315"/>
    </row>
    <row r="79" spans="2:26" ht="13.5" customHeight="1" x14ac:dyDescent="0.2">
      <c r="B79" s="12" t="s">
        <v>309</v>
      </c>
      <c r="F79" s="22"/>
      <c r="H79" s="22"/>
      <c r="J79" s="22"/>
      <c r="L79" s="22"/>
      <c r="N79" s="22"/>
      <c r="P79" s="22"/>
      <c r="R79" s="22"/>
      <c r="T79" s="22"/>
      <c r="X79" s="315"/>
    </row>
    <row r="80" spans="2:26" ht="13.5" customHeight="1" x14ac:dyDescent="0.2">
      <c r="C80" s="12" t="s">
        <v>232</v>
      </c>
      <c r="E80" s="6"/>
      <c r="F80" s="22"/>
      <c r="G80" s="6"/>
      <c r="H80" s="22"/>
      <c r="I80" s="6"/>
      <c r="J80" s="22"/>
      <c r="K80" s="6"/>
      <c r="L80" s="22"/>
      <c r="M80" s="6"/>
      <c r="N80" s="22"/>
      <c r="O80" s="6"/>
      <c r="P80" s="22"/>
      <c r="Q80" s="6"/>
      <c r="R80" s="6"/>
      <c r="S80" s="6"/>
      <c r="T80" s="22"/>
      <c r="U80" s="6"/>
      <c r="V80" s="6"/>
      <c r="W80" s="6">
        <f>E80-SUM(G80:V80)</f>
        <v>0</v>
      </c>
      <c r="X80" s="315"/>
    </row>
    <row r="81" spans="2:26" ht="13.5" customHeight="1" x14ac:dyDescent="0.2">
      <c r="E81" s="6"/>
      <c r="F81" s="22"/>
      <c r="G81" s="6"/>
      <c r="H81" s="22"/>
      <c r="I81" s="6"/>
      <c r="J81" s="22"/>
      <c r="K81" s="6"/>
      <c r="L81" s="22"/>
      <c r="M81" s="6"/>
      <c r="N81" s="22"/>
      <c r="O81" s="6"/>
      <c r="P81" s="22"/>
      <c r="Q81" s="6"/>
      <c r="R81" s="22"/>
      <c r="S81" s="6"/>
      <c r="T81" s="22"/>
      <c r="U81" s="6"/>
      <c r="V81" s="6"/>
      <c r="W81" s="6">
        <f>E81-SUM(G81:V81)</f>
        <v>0</v>
      </c>
      <c r="X81" s="315"/>
    </row>
    <row r="82" spans="2:26" ht="13.5" customHeight="1" x14ac:dyDescent="0.2">
      <c r="E82" s="6"/>
      <c r="F82" s="22"/>
      <c r="G82" s="6"/>
      <c r="H82" s="22"/>
      <c r="I82" s="6"/>
      <c r="J82" s="22"/>
      <c r="K82" s="6"/>
      <c r="L82" s="22"/>
      <c r="M82" s="6"/>
      <c r="N82" s="22"/>
      <c r="O82" s="6"/>
      <c r="P82" s="22"/>
      <c r="Q82" s="6"/>
      <c r="R82" s="22"/>
      <c r="S82" s="6"/>
      <c r="T82" s="22"/>
      <c r="U82" s="6"/>
      <c r="V82" s="6"/>
      <c r="W82" s="6">
        <f>E82-SUM(G82:V82)</f>
        <v>0</v>
      </c>
      <c r="X82" s="315"/>
    </row>
    <row r="83" spans="2:26" s="6" customFormat="1" ht="13.5" customHeight="1" x14ac:dyDescent="0.2">
      <c r="F83" s="22"/>
      <c r="H83" s="22"/>
      <c r="J83" s="22"/>
      <c r="L83" s="22"/>
      <c r="N83" s="22"/>
      <c r="P83" s="22"/>
      <c r="R83" s="22"/>
      <c r="T83" s="22"/>
      <c r="W83" s="6">
        <f>E83-SUM(G83:V83)</f>
        <v>0</v>
      </c>
      <c r="X83" s="315"/>
    </row>
    <row r="84" spans="2:26" s="6" customFormat="1" ht="13.5" customHeight="1" x14ac:dyDescent="0.2">
      <c r="F84" s="22"/>
      <c r="H84" s="22"/>
      <c r="J84" s="22"/>
      <c r="L84" s="22"/>
      <c r="N84" s="22"/>
      <c r="P84" s="22"/>
      <c r="R84" s="22"/>
      <c r="T84" s="22"/>
      <c r="X84" s="315"/>
    </row>
    <row r="85" spans="2:26" s="6" customFormat="1" ht="13.5" customHeight="1" x14ac:dyDescent="0.2">
      <c r="B85" s="12"/>
      <c r="C85" s="12" t="s">
        <v>57</v>
      </c>
      <c r="D85" s="12"/>
      <c r="E85" s="92">
        <f>SUM(E80:E84)</f>
        <v>0</v>
      </c>
      <c r="G85" s="92">
        <f>SUM(G80:G84)</f>
        <v>0</v>
      </c>
      <c r="I85" s="92">
        <f>SUM(I80:I84)</f>
        <v>0</v>
      </c>
      <c r="K85" s="92">
        <f>SUM(K80:K84)</f>
        <v>0</v>
      </c>
      <c r="M85" s="92">
        <f>SUM(M80:M84)</f>
        <v>0</v>
      </c>
      <c r="O85" s="92">
        <f>SUM(O80:O84)</f>
        <v>0</v>
      </c>
      <c r="Q85" s="92">
        <f>SUM(Q80:Q84)</f>
        <v>0</v>
      </c>
      <c r="S85" s="92">
        <f>SUM(S80:S84)</f>
        <v>0</v>
      </c>
      <c r="U85" s="92">
        <f>SUM(U80:U84)</f>
        <v>0</v>
      </c>
      <c r="V85" s="12"/>
      <c r="W85" s="92">
        <f>SUM(W80:W84)</f>
        <v>0</v>
      </c>
      <c r="X85" s="315"/>
      <c r="Z85" s="6">
        <f>W85</f>
        <v>0</v>
      </c>
    </row>
    <row r="86" spans="2:26" ht="13.5" customHeight="1" x14ac:dyDescent="0.2">
      <c r="F86" s="6"/>
      <c r="H86" s="6"/>
      <c r="J86" s="6"/>
      <c r="L86" s="6"/>
      <c r="N86" s="6"/>
      <c r="P86" s="6"/>
      <c r="R86" s="6"/>
      <c r="T86" s="6"/>
      <c r="X86" s="315"/>
    </row>
    <row r="87" spans="2:26" ht="13.5" customHeight="1" x14ac:dyDescent="0.2">
      <c r="B87" s="12" t="s">
        <v>63</v>
      </c>
      <c r="F87" s="6"/>
      <c r="H87" s="6"/>
      <c r="J87" s="6"/>
      <c r="L87" s="6"/>
      <c r="N87" s="6"/>
      <c r="P87" s="6"/>
      <c r="R87" s="6"/>
      <c r="T87" s="6"/>
      <c r="U87" s="22"/>
      <c r="X87" s="315"/>
    </row>
    <row r="88" spans="2:26" ht="13.5" customHeight="1" x14ac:dyDescent="0.2">
      <c r="C88" s="12" t="s">
        <v>220</v>
      </c>
      <c r="E88" s="389">
        <v>370000</v>
      </c>
      <c r="F88" s="389"/>
      <c r="G88" s="389"/>
      <c r="H88" s="389"/>
      <c r="I88" s="389"/>
      <c r="J88" s="389"/>
      <c r="K88" s="389"/>
      <c r="L88" s="389"/>
      <c r="M88" s="389">
        <v>16000</v>
      </c>
      <c r="N88" s="389"/>
      <c r="O88" s="389"/>
      <c r="P88" s="389"/>
      <c r="Q88" s="389"/>
      <c r="R88" s="389"/>
      <c r="S88" s="389"/>
      <c r="T88" s="389"/>
      <c r="U88" s="389">
        <v>85000</v>
      </c>
      <c r="W88" s="6">
        <f>E88-SUM(G88:V88)</f>
        <v>269000</v>
      </c>
      <c r="X88" s="315"/>
    </row>
    <row r="89" spans="2:26" ht="13.5" customHeight="1" x14ac:dyDescent="0.2">
      <c r="F89" s="6"/>
      <c r="H89" s="6"/>
      <c r="J89" s="6"/>
      <c r="L89" s="6"/>
      <c r="N89" s="6"/>
      <c r="P89" s="6"/>
      <c r="R89" s="6"/>
      <c r="T89" s="6"/>
      <c r="U89" s="22"/>
      <c r="W89" s="6">
        <f>E89-SUM(G89:V89)</f>
        <v>0</v>
      </c>
      <c r="X89" s="315"/>
    </row>
    <row r="90" spans="2:26" ht="13.5" customHeight="1" x14ac:dyDescent="0.2">
      <c r="F90" s="22"/>
      <c r="H90" s="22"/>
      <c r="J90" s="22"/>
      <c r="L90" s="22"/>
      <c r="N90" s="22"/>
      <c r="P90" s="22"/>
      <c r="R90" s="22"/>
      <c r="T90" s="22"/>
      <c r="U90" s="22"/>
      <c r="W90" s="6">
        <f>E90-SUM(G90:V90)</f>
        <v>0</v>
      </c>
      <c r="X90" s="315"/>
    </row>
    <row r="91" spans="2:26" ht="13.5" customHeight="1" x14ac:dyDescent="0.2">
      <c r="F91" s="22"/>
      <c r="H91" s="22"/>
      <c r="J91" s="22"/>
      <c r="L91" s="22"/>
      <c r="N91" s="22"/>
      <c r="P91" s="22"/>
      <c r="R91" s="22"/>
      <c r="T91" s="22"/>
      <c r="U91" s="22"/>
      <c r="W91" s="6">
        <f>E91-SUM(G91:V91)</f>
        <v>0</v>
      </c>
      <c r="X91" s="315"/>
    </row>
    <row r="92" spans="2:26" ht="13.5" customHeight="1" x14ac:dyDescent="0.2">
      <c r="B92" s="101"/>
      <c r="C92" s="101"/>
      <c r="D92" s="101"/>
      <c r="E92" s="5"/>
      <c r="F92" s="22"/>
      <c r="G92" s="14"/>
      <c r="H92" s="22"/>
      <c r="I92" s="14"/>
      <c r="J92" s="22"/>
      <c r="K92" s="14"/>
      <c r="L92" s="22"/>
      <c r="M92" s="14"/>
      <c r="N92" s="22"/>
      <c r="O92" s="14"/>
      <c r="P92" s="22"/>
      <c r="Q92" s="14"/>
      <c r="R92" s="22"/>
      <c r="S92" s="14"/>
      <c r="T92" s="22"/>
      <c r="U92" s="22"/>
      <c r="V92" s="14"/>
      <c r="W92" s="6"/>
      <c r="X92" s="315"/>
    </row>
    <row r="93" spans="2:26" ht="13.5" customHeight="1" x14ac:dyDescent="0.2">
      <c r="C93" s="12" t="s">
        <v>57</v>
      </c>
      <c r="E93" s="92">
        <f t="shared" ref="E93:U93" si="4">SUM(E88:E92)</f>
        <v>370000</v>
      </c>
      <c r="F93" s="22"/>
      <c r="G93" s="92">
        <f t="shared" si="4"/>
        <v>0</v>
      </c>
      <c r="H93" s="22"/>
      <c r="I93" s="92">
        <f t="shared" si="4"/>
        <v>0</v>
      </c>
      <c r="J93" s="22"/>
      <c r="K93" s="92">
        <f t="shared" si="4"/>
        <v>0</v>
      </c>
      <c r="L93" s="22"/>
      <c r="M93" s="92">
        <f t="shared" si="4"/>
        <v>16000</v>
      </c>
      <c r="N93" s="22"/>
      <c r="O93" s="92">
        <f t="shared" si="4"/>
        <v>0</v>
      </c>
      <c r="P93" s="22"/>
      <c r="Q93" s="92">
        <f>SUM(Q88:Q92)</f>
        <v>0</v>
      </c>
      <c r="R93" s="22"/>
      <c r="S93" s="92">
        <f t="shared" si="4"/>
        <v>0</v>
      </c>
      <c r="T93" s="22"/>
      <c r="U93" s="92">
        <f t="shared" si="4"/>
        <v>85000</v>
      </c>
      <c r="W93" s="92">
        <f>SUM(W88:W92)</f>
        <v>269000</v>
      </c>
      <c r="X93" s="315"/>
      <c r="Z93" s="12">
        <f>W93</f>
        <v>269000</v>
      </c>
    </row>
    <row r="94" spans="2:26" ht="13.5" customHeight="1" x14ac:dyDescent="0.2">
      <c r="F94" s="6"/>
      <c r="H94" s="6"/>
      <c r="J94" s="6"/>
      <c r="L94" s="6"/>
      <c r="N94" s="6"/>
      <c r="P94" s="6"/>
      <c r="R94" s="6"/>
      <c r="T94" s="6"/>
      <c r="X94" s="315"/>
    </row>
    <row r="95" spans="2:26" ht="13.5" customHeight="1" x14ac:dyDescent="0.2">
      <c r="B95" s="12" t="s">
        <v>64</v>
      </c>
      <c r="F95" s="6"/>
      <c r="H95" s="6"/>
      <c r="J95" s="6"/>
      <c r="L95" s="6"/>
      <c r="N95" s="6"/>
      <c r="P95" s="6"/>
      <c r="R95" s="6"/>
      <c r="T95" s="6"/>
      <c r="X95" s="315"/>
    </row>
    <row r="96" spans="2:26" ht="13.5" customHeight="1" x14ac:dyDescent="0.2">
      <c r="B96" s="12" t="s">
        <v>167</v>
      </c>
      <c r="F96" s="5"/>
      <c r="H96" s="5"/>
      <c r="J96" s="5"/>
      <c r="L96" s="5"/>
      <c r="N96" s="5"/>
      <c r="P96" s="5"/>
      <c r="R96" s="5"/>
      <c r="T96" s="5"/>
      <c r="X96" s="315"/>
    </row>
    <row r="97" spans="2:26" ht="13.5" customHeight="1" x14ac:dyDescent="0.2">
      <c r="C97" s="12" t="s">
        <v>65</v>
      </c>
      <c r="E97" s="389">
        <v>395000</v>
      </c>
      <c r="F97" s="389"/>
      <c r="G97" s="389">
        <v>300000</v>
      </c>
      <c r="H97" s="389"/>
      <c r="I97" s="389"/>
      <c r="J97" s="389"/>
      <c r="K97" s="389"/>
      <c r="L97" s="389"/>
      <c r="M97" s="389"/>
      <c r="N97" s="389"/>
      <c r="O97" s="389"/>
      <c r="P97" s="389"/>
      <c r="Q97" s="389"/>
      <c r="R97" s="389"/>
      <c r="S97" s="389"/>
      <c r="T97" s="389"/>
      <c r="U97" s="389">
        <v>80000</v>
      </c>
      <c r="W97" s="6">
        <f>E97-SUM(G97:V97)</f>
        <v>15000</v>
      </c>
      <c r="X97" s="315"/>
    </row>
    <row r="98" spans="2:26" ht="13.5" customHeight="1" x14ac:dyDescent="0.2">
      <c r="C98" s="12" t="s">
        <v>66</v>
      </c>
      <c r="E98" s="389">
        <v>85000</v>
      </c>
      <c r="F98" s="389"/>
      <c r="G98" s="389"/>
      <c r="H98" s="389"/>
      <c r="I98" s="389"/>
      <c r="J98" s="389"/>
      <c r="K98" s="389"/>
      <c r="L98" s="389"/>
      <c r="M98" s="389"/>
      <c r="N98" s="389"/>
      <c r="O98" s="389"/>
      <c r="P98" s="389"/>
      <c r="Q98" s="389"/>
      <c r="R98" s="389"/>
      <c r="S98" s="389"/>
      <c r="T98" s="389"/>
      <c r="U98" s="389"/>
      <c r="W98" s="6">
        <f>E98-SUM(G98:V98)</f>
        <v>85000</v>
      </c>
      <c r="X98" s="315"/>
    </row>
    <row r="99" spans="2:26" ht="13.5" customHeight="1" x14ac:dyDescent="0.2">
      <c r="C99" s="12" t="s">
        <v>67</v>
      </c>
      <c r="E99" s="389">
        <v>36000</v>
      </c>
      <c r="F99" s="398"/>
      <c r="G99" s="389"/>
      <c r="H99" s="398"/>
      <c r="I99" s="389"/>
      <c r="J99" s="398"/>
      <c r="K99" s="389"/>
      <c r="L99" s="398"/>
      <c r="M99" s="389"/>
      <c r="N99" s="398"/>
      <c r="O99" s="389"/>
      <c r="P99" s="398"/>
      <c r="Q99" s="389"/>
      <c r="R99" s="389"/>
      <c r="S99" s="389"/>
      <c r="T99" s="398"/>
      <c r="U99" s="389"/>
      <c r="W99" s="6">
        <f>E99-SUM(G99:V99)</f>
        <v>36000</v>
      </c>
      <c r="X99" s="315"/>
    </row>
    <row r="100" spans="2:26" ht="13.5" customHeight="1" x14ac:dyDescent="0.2">
      <c r="F100" s="5"/>
      <c r="H100" s="5"/>
      <c r="J100" s="5"/>
      <c r="L100" s="5"/>
      <c r="N100" s="5"/>
      <c r="P100" s="5"/>
      <c r="R100" s="5"/>
      <c r="T100" s="5"/>
      <c r="W100" s="6">
        <f>E100-SUM(G100:V100)</f>
        <v>0</v>
      </c>
      <c r="X100" s="315"/>
    </row>
    <row r="101" spans="2:26" ht="13.5" customHeight="1" x14ac:dyDescent="0.2">
      <c r="F101" s="6"/>
      <c r="H101" s="6"/>
      <c r="J101" s="6"/>
      <c r="L101" s="6"/>
      <c r="N101" s="6"/>
      <c r="P101" s="6"/>
      <c r="R101" s="6"/>
      <c r="T101" s="6"/>
      <c r="W101" s="6"/>
      <c r="X101" s="315"/>
    </row>
    <row r="102" spans="2:26" ht="13.5" customHeight="1" x14ac:dyDescent="0.2">
      <c r="C102" s="12" t="s">
        <v>57</v>
      </c>
      <c r="E102" s="92">
        <f t="shared" ref="E102:U102" si="5">SUM(E97:E101)</f>
        <v>516000</v>
      </c>
      <c r="F102" s="6"/>
      <c r="G102" s="92">
        <f t="shared" si="5"/>
        <v>300000</v>
      </c>
      <c r="H102" s="6"/>
      <c r="I102" s="92">
        <f t="shared" si="5"/>
        <v>0</v>
      </c>
      <c r="J102" s="6"/>
      <c r="K102" s="92">
        <f t="shared" si="5"/>
        <v>0</v>
      </c>
      <c r="L102" s="6"/>
      <c r="M102" s="92">
        <f t="shared" si="5"/>
        <v>0</v>
      </c>
      <c r="N102" s="6"/>
      <c r="O102" s="92">
        <f t="shared" si="5"/>
        <v>0</v>
      </c>
      <c r="P102" s="6"/>
      <c r="Q102" s="92">
        <f>SUM(Q97:Q101)</f>
        <v>0</v>
      </c>
      <c r="R102" s="6"/>
      <c r="S102" s="92">
        <f t="shared" si="5"/>
        <v>0</v>
      </c>
      <c r="T102" s="6"/>
      <c r="U102" s="92">
        <f t="shared" si="5"/>
        <v>80000</v>
      </c>
      <c r="W102" s="92">
        <f>SUM(W97:W101)</f>
        <v>136000</v>
      </c>
      <c r="X102" s="315"/>
      <c r="Z102" s="12">
        <f>W102</f>
        <v>136000</v>
      </c>
    </row>
    <row r="103" spans="2:26" ht="13.5" customHeight="1" x14ac:dyDescent="0.2">
      <c r="E103" s="6"/>
      <c r="F103" s="5"/>
      <c r="G103" s="6"/>
      <c r="H103" s="5"/>
      <c r="I103" s="6"/>
      <c r="J103" s="5"/>
      <c r="K103" s="6"/>
      <c r="L103" s="5"/>
      <c r="M103" s="6"/>
      <c r="N103" s="5"/>
      <c r="O103" s="6"/>
      <c r="P103" s="5"/>
      <c r="Q103" s="6"/>
      <c r="R103" s="5"/>
      <c r="S103" s="6"/>
      <c r="T103" s="5"/>
      <c r="U103" s="6"/>
      <c r="W103" s="6"/>
      <c r="X103" s="315"/>
    </row>
    <row r="104" spans="2:26" ht="13.5" customHeight="1" x14ac:dyDescent="0.2">
      <c r="B104" s="12" t="s">
        <v>70</v>
      </c>
      <c r="F104" s="6"/>
      <c r="H104" s="6"/>
      <c r="J104" s="6"/>
      <c r="L104" s="6"/>
      <c r="N104" s="6"/>
      <c r="P104" s="6"/>
      <c r="R104" s="6"/>
      <c r="T104" s="6"/>
      <c r="U104" s="22"/>
      <c r="X104" s="315"/>
    </row>
    <row r="105" spans="2:26" ht="13.5" customHeight="1" x14ac:dyDescent="0.2">
      <c r="C105" s="12" t="s">
        <v>225</v>
      </c>
      <c r="E105" s="12">
        <v>89000</v>
      </c>
      <c r="F105" s="6"/>
      <c r="H105" s="6"/>
      <c r="J105" s="6"/>
      <c r="L105" s="6"/>
      <c r="N105" s="6"/>
      <c r="P105" s="6"/>
      <c r="Q105" s="22"/>
      <c r="R105" s="22"/>
      <c r="S105" s="22"/>
      <c r="T105" s="6"/>
      <c r="U105" s="22"/>
      <c r="W105" s="6">
        <f>E105-SUM(G105:V105)</f>
        <v>89000</v>
      </c>
      <c r="X105" s="315"/>
    </row>
    <row r="106" spans="2:26" ht="13.5" customHeight="1" x14ac:dyDescent="0.2">
      <c r="F106" s="6"/>
      <c r="H106" s="6"/>
      <c r="J106" s="6"/>
      <c r="L106" s="6"/>
      <c r="N106" s="6"/>
      <c r="P106" s="6"/>
      <c r="T106" s="6"/>
      <c r="W106" s="6">
        <f>E106-SUM(G106:V106)</f>
        <v>0</v>
      </c>
      <c r="X106" s="315"/>
    </row>
    <row r="107" spans="2:26" ht="13.5" customHeight="1" x14ac:dyDescent="0.2">
      <c r="F107" s="5"/>
      <c r="H107" s="5"/>
      <c r="J107" s="5"/>
      <c r="L107" s="5"/>
      <c r="N107" s="5"/>
      <c r="P107" s="5"/>
      <c r="T107" s="5"/>
      <c r="W107" s="6">
        <f>E107-SUM(G107:V107)</f>
        <v>0</v>
      </c>
      <c r="X107" s="315"/>
    </row>
    <row r="108" spans="2:26" ht="13.5" customHeight="1" x14ac:dyDescent="0.2">
      <c r="F108" s="6"/>
      <c r="H108" s="6"/>
      <c r="J108" s="6"/>
      <c r="L108" s="6"/>
      <c r="N108" s="6"/>
      <c r="P108" s="6"/>
      <c r="R108" s="6"/>
      <c r="T108" s="6"/>
      <c r="U108" s="22"/>
      <c r="W108" s="6">
        <f>E108-SUM(G108:V108)</f>
        <v>0</v>
      </c>
      <c r="X108" s="315"/>
    </row>
    <row r="109" spans="2:26" ht="13.5" customHeight="1" x14ac:dyDescent="0.2">
      <c r="F109" s="6"/>
      <c r="H109" s="6"/>
      <c r="J109" s="6"/>
      <c r="L109" s="6"/>
      <c r="N109" s="6"/>
      <c r="P109" s="6"/>
      <c r="R109" s="6"/>
      <c r="T109" s="6"/>
      <c r="W109" s="6"/>
      <c r="X109" s="315"/>
    </row>
    <row r="110" spans="2:26" ht="13.5" customHeight="1" x14ac:dyDescent="0.2">
      <c r="C110" s="12" t="s">
        <v>57</v>
      </c>
      <c r="E110" s="92">
        <f t="shared" ref="E110:U110" si="6">SUM(E105:E109)</f>
        <v>89000</v>
      </c>
      <c r="F110" s="6"/>
      <c r="G110" s="92">
        <f t="shared" si="6"/>
        <v>0</v>
      </c>
      <c r="H110" s="6"/>
      <c r="I110" s="92">
        <f t="shared" si="6"/>
        <v>0</v>
      </c>
      <c r="J110" s="6"/>
      <c r="K110" s="92">
        <f t="shared" si="6"/>
        <v>0</v>
      </c>
      <c r="L110" s="6"/>
      <c r="M110" s="92">
        <f t="shared" si="6"/>
        <v>0</v>
      </c>
      <c r="N110" s="6"/>
      <c r="O110" s="92">
        <f t="shared" si="6"/>
        <v>0</v>
      </c>
      <c r="P110" s="6"/>
      <c r="Q110" s="92">
        <f>SUM(Q105:Q109)</f>
        <v>0</v>
      </c>
      <c r="R110" s="6"/>
      <c r="S110" s="92">
        <f t="shared" si="6"/>
        <v>0</v>
      </c>
      <c r="T110" s="6"/>
      <c r="U110" s="92">
        <f t="shared" si="6"/>
        <v>0</v>
      </c>
      <c r="W110" s="92">
        <f>SUM(W105:W109)</f>
        <v>89000</v>
      </c>
      <c r="X110" s="315"/>
      <c r="Z110" s="12">
        <f>W110</f>
        <v>89000</v>
      </c>
    </row>
    <row r="111" spans="2:26" ht="13.5" customHeight="1" x14ac:dyDescent="0.2">
      <c r="F111" s="6"/>
      <c r="H111" s="6"/>
      <c r="J111" s="6"/>
      <c r="L111" s="6"/>
      <c r="N111" s="6"/>
      <c r="P111" s="6"/>
      <c r="R111" s="6"/>
      <c r="T111" s="6"/>
      <c r="X111" s="315"/>
    </row>
    <row r="112" spans="2:26" s="27" customFormat="1" ht="13.5" customHeight="1" x14ac:dyDescent="0.2">
      <c r="B112" s="23" t="s">
        <v>68</v>
      </c>
      <c r="C112" s="23"/>
      <c r="D112" s="23"/>
      <c r="E112" s="23"/>
      <c r="F112" s="23"/>
      <c r="G112" s="23"/>
      <c r="H112" s="23"/>
      <c r="I112" s="23"/>
      <c r="J112" s="23"/>
      <c r="K112" s="23"/>
      <c r="L112" s="23"/>
      <c r="M112" s="23"/>
      <c r="N112" s="23"/>
      <c r="O112" s="23"/>
      <c r="P112" s="23"/>
      <c r="Q112" s="23"/>
      <c r="R112" s="23"/>
      <c r="S112" s="23"/>
      <c r="T112" s="23"/>
      <c r="U112" s="23"/>
      <c r="W112" s="23"/>
      <c r="X112" s="318"/>
    </row>
    <row r="113" spans="2:26" ht="13.5" customHeight="1" x14ac:dyDescent="0.2">
      <c r="C113" s="12" t="s">
        <v>223</v>
      </c>
      <c r="E113" s="12">
        <v>86000</v>
      </c>
      <c r="F113" s="6"/>
      <c r="G113" s="6"/>
      <c r="H113" s="6"/>
      <c r="I113" s="6"/>
      <c r="J113" s="6"/>
      <c r="K113" s="6"/>
      <c r="L113" s="6"/>
      <c r="M113" s="6"/>
      <c r="N113" s="6"/>
      <c r="O113" s="6"/>
      <c r="P113" s="6"/>
      <c r="Q113" s="6"/>
      <c r="R113" s="6"/>
      <c r="S113" s="6"/>
      <c r="T113" s="6"/>
      <c r="U113" s="6">
        <v>15000</v>
      </c>
      <c r="W113" s="6">
        <f>E113-SUM(G113:V113)</f>
        <v>71000</v>
      </c>
      <c r="X113" s="315"/>
    </row>
    <row r="114" spans="2:26" ht="13.5" customHeight="1" x14ac:dyDescent="0.2">
      <c r="F114" s="6"/>
      <c r="G114" s="6"/>
      <c r="H114" s="6"/>
      <c r="I114" s="6"/>
      <c r="J114" s="6"/>
      <c r="K114" s="6"/>
      <c r="L114" s="6"/>
      <c r="M114" s="6"/>
      <c r="N114" s="6"/>
      <c r="O114" s="6"/>
      <c r="P114" s="6"/>
      <c r="Q114" s="6"/>
      <c r="R114" s="6"/>
      <c r="S114" s="6"/>
      <c r="T114" s="6"/>
      <c r="U114" s="6"/>
      <c r="W114" s="6">
        <f>E114-SUM(G114:V114)</f>
        <v>0</v>
      </c>
      <c r="X114" s="315"/>
    </row>
    <row r="115" spans="2:26" ht="13.5" customHeight="1" x14ac:dyDescent="0.2">
      <c r="F115" s="6"/>
      <c r="G115" s="6"/>
      <c r="H115" s="6"/>
      <c r="I115" s="6"/>
      <c r="J115" s="6"/>
      <c r="K115" s="6"/>
      <c r="L115" s="6"/>
      <c r="M115" s="6"/>
      <c r="N115" s="6"/>
      <c r="O115" s="6"/>
      <c r="P115" s="6"/>
      <c r="Q115" s="6"/>
      <c r="R115" s="6"/>
      <c r="S115" s="6"/>
      <c r="T115" s="6"/>
      <c r="U115" s="6"/>
      <c r="W115" s="6">
        <f>E115-SUM(G115:V115)</f>
        <v>0</v>
      </c>
      <c r="X115" s="315"/>
    </row>
    <row r="116" spans="2:26" ht="13.5" customHeight="1" x14ac:dyDescent="0.2">
      <c r="F116" s="6"/>
      <c r="G116" s="6"/>
      <c r="H116" s="6"/>
      <c r="I116" s="6"/>
      <c r="J116" s="6"/>
      <c r="K116" s="6"/>
      <c r="L116" s="6"/>
      <c r="M116" s="6"/>
      <c r="N116" s="6"/>
      <c r="O116" s="6"/>
      <c r="P116" s="6"/>
      <c r="Q116" s="6"/>
      <c r="R116" s="6"/>
      <c r="S116" s="6"/>
      <c r="T116" s="6"/>
      <c r="U116" s="6"/>
      <c r="W116" s="6">
        <f>E116-SUM(G116:V116)</f>
        <v>0</v>
      </c>
      <c r="X116" s="315"/>
    </row>
    <row r="117" spans="2:26" ht="13.5" customHeight="1" x14ac:dyDescent="0.2">
      <c r="F117" s="6"/>
      <c r="G117" s="6"/>
      <c r="H117" s="6"/>
      <c r="I117" s="6"/>
      <c r="J117" s="6"/>
      <c r="K117" s="6"/>
      <c r="L117" s="6"/>
      <c r="M117" s="6"/>
      <c r="N117" s="6"/>
      <c r="O117" s="6"/>
      <c r="P117" s="6"/>
      <c r="Q117" s="6"/>
      <c r="R117" s="6"/>
      <c r="S117" s="6"/>
      <c r="T117" s="6"/>
      <c r="U117" s="6"/>
      <c r="W117" s="6">
        <f>E117-SUM(G117:V117)</f>
        <v>0</v>
      </c>
      <c r="X117" s="315"/>
    </row>
    <row r="118" spans="2:26" ht="13.5" customHeight="1" x14ac:dyDescent="0.2">
      <c r="B118" s="101"/>
      <c r="C118" s="101"/>
      <c r="D118" s="101"/>
      <c r="E118" s="5"/>
      <c r="F118" s="6"/>
      <c r="G118" s="5"/>
      <c r="H118" s="6"/>
      <c r="I118" s="5"/>
      <c r="J118" s="6"/>
      <c r="K118" s="5"/>
      <c r="L118" s="6"/>
      <c r="M118" s="5"/>
      <c r="N118" s="6"/>
      <c r="O118" s="5"/>
      <c r="P118" s="6"/>
      <c r="Q118" s="5"/>
      <c r="R118" s="6"/>
      <c r="S118" s="5"/>
      <c r="T118" s="6"/>
      <c r="U118" s="5"/>
      <c r="V118" s="14"/>
      <c r="W118" s="6"/>
      <c r="X118" s="315"/>
    </row>
    <row r="119" spans="2:26" ht="13.5" customHeight="1" x14ac:dyDescent="0.2">
      <c r="C119" s="12" t="s">
        <v>57</v>
      </c>
      <c r="E119" s="92">
        <f>SUM(E113:E118)</f>
        <v>86000</v>
      </c>
      <c r="F119" s="6"/>
      <c r="G119" s="92">
        <f>SUM(G113:G118)</f>
        <v>0</v>
      </c>
      <c r="H119" s="6"/>
      <c r="I119" s="92">
        <f>SUM(I113:I118)</f>
        <v>0</v>
      </c>
      <c r="J119" s="6"/>
      <c r="K119" s="92">
        <f>SUM(K113:K118)</f>
        <v>0</v>
      </c>
      <c r="L119" s="6"/>
      <c r="M119" s="92">
        <f>SUM(M113:M118)</f>
        <v>0</v>
      </c>
      <c r="N119" s="6"/>
      <c r="O119" s="92">
        <f>SUM(O113:O118)</f>
        <v>0</v>
      </c>
      <c r="P119" s="6"/>
      <c r="Q119" s="92">
        <f>SUM(Q113:Q118)</f>
        <v>0</v>
      </c>
      <c r="R119" s="6"/>
      <c r="S119" s="92">
        <f>SUM(S113:S118)</f>
        <v>0</v>
      </c>
      <c r="T119" s="6"/>
      <c r="U119" s="92">
        <f>SUM(U113:U118)</f>
        <v>15000</v>
      </c>
      <c r="W119" s="92">
        <f>SUM(W113:W118)</f>
        <v>71000</v>
      </c>
      <c r="X119" s="315"/>
      <c r="Z119" s="12">
        <f>W119</f>
        <v>71000</v>
      </c>
    </row>
    <row r="120" spans="2:26" ht="13.5" customHeight="1" x14ac:dyDescent="0.2">
      <c r="E120" s="6"/>
      <c r="F120" s="6"/>
      <c r="G120" s="6"/>
      <c r="H120" s="6"/>
      <c r="I120" s="6"/>
      <c r="J120" s="6"/>
      <c r="K120" s="6"/>
      <c r="L120" s="6"/>
      <c r="M120" s="6"/>
      <c r="N120" s="6"/>
      <c r="O120" s="6"/>
      <c r="P120" s="6"/>
      <c r="Q120" s="6"/>
      <c r="R120" s="6"/>
      <c r="S120" s="6"/>
      <c r="T120" s="6"/>
      <c r="U120" s="6"/>
      <c r="W120" s="6"/>
      <c r="X120" s="315"/>
    </row>
    <row r="121" spans="2:26" ht="13.5" customHeight="1" x14ac:dyDescent="0.2">
      <c r="B121" s="12" t="s">
        <v>244</v>
      </c>
      <c r="F121" s="6"/>
      <c r="H121" s="6"/>
      <c r="J121" s="6"/>
      <c r="L121" s="6"/>
      <c r="N121" s="6"/>
      <c r="P121" s="6"/>
      <c r="R121" s="6"/>
      <c r="T121" s="6"/>
      <c r="U121" s="22"/>
      <c r="X121" s="315"/>
    </row>
    <row r="122" spans="2:26" s="6" customFormat="1" ht="13.5" customHeight="1" x14ac:dyDescent="0.2">
      <c r="Q122" s="22"/>
      <c r="R122" s="22"/>
      <c r="S122" s="22"/>
      <c r="U122" s="22"/>
      <c r="W122" s="6">
        <f>E122-SUM(G122:V122)</f>
        <v>0</v>
      </c>
      <c r="X122" s="315"/>
    </row>
    <row r="123" spans="2:26" s="6" customFormat="1" ht="13.5" customHeight="1" x14ac:dyDescent="0.2">
      <c r="U123" s="22"/>
      <c r="W123" s="6">
        <f>E123-SUM(G123:V123)</f>
        <v>0</v>
      </c>
      <c r="X123" s="315"/>
    </row>
    <row r="124" spans="2:26" s="6" customFormat="1" ht="13.5" customHeight="1" x14ac:dyDescent="0.2">
      <c r="U124" s="22"/>
      <c r="W124" s="6">
        <f>E124-SUM(G124:V124)</f>
        <v>0</v>
      </c>
      <c r="X124" s="315"/>
    </row>
    <row r="125" spans="2:26" s="6" customFormat="1" ht="13.5" customHeight="1" x14ac:dyDescent="0.2">
      <c r="U125" s="22"/>
      <c r="W125" s="6">
        <f>E125-SUM(G125:V125)</f>
        <v>0</v>
      </c>
      <c r="X125" s="315"/>
    </row>
    <row r="126" spans="2:26" s="6" customFormat="1" ht="13.5" customHeight="1" x14ac:dyDescent="0.2">
      <c r="U126" s="22"/>
      <c r="X126" s="315"/>
    </row>
    <row r="127" spans="2:26" ht="13.5" customHeight="1" x14ac:dyDescent="0.2">
      <c r="C127" s="12" t="s">
        <v>57</v>
      </c>
      <c r="E127" s="92">
        <f>SUM(E122:E126)</f>
        <v>0</v>
      </c>
      <c r="F127" s="6"/>
      <c r="G127" s="92">
        <f>SUM(G122:G126)</f>
        <v>0</v>
      </c>
      <c r="H127" s="6"/>
      <c r="I127" s="92">
        <f>SUM(I122:I126)</f>
        <v>0</v>
      </c>
      <c r="J127" s="6"/>
      <c r="K127" s="92">
        <f>SUM(K122:K126)</f>
        <v>0</v>
      </c>
      <c r="L127" s="6"/>
      <c r="M127" s="92">
        <f>SUM(M122:M126)</f>
        <v>0</v>
      </c>
      <c r="N127" s="6"/>
      <c r="O127" s="92">
        <f>SUM(O122:O126)</f>
        <v>0</v>
      </c>
      <c r="P127" s="6"/>
      <c r="Q127" s="92">
        <f>SUM(Q122:Q126)</f>
        <v>0</v>
      </c>
      <c r="R127" s="6"/>
      <c r="S127" s="92">
        <f>SUM(S122:S126)</f>
        <v>0</v>
      </c>
      <c r="T127" s="6"/>
      <c r="U127" s="92">
        <f>SUM(U122:U126)</f>
        <v>0</v>
      </c>
      <c r="W127" s="92">
        <f>SUM(W122:W126)</f>
        <v>0</v>
      </c>
      <c r="X127" s="315"/>
      <c r="Z127" s="12">
        <f>W127</f>
        <v>0</v>
      </c>
    </row>
    <row r="128" spans="2:26" ht="13.5" customHeight="1" x14ac:dyDescent="0.2">
      <c r="B128" s="101"/>
      <c r="C128" s="101"/>
      <c r="D128" s="101"/>
      <c r="E128" s="5"/>
      <c r="F128" s="6"/>
      <c r="G128" s="14"/>
      <c r="H128" s="6"/>
      <c r="I128" s="14"/>
      <c r="J128" s="6"/>
      <c r="K128" s="14"/>
      <c r="L128" s="6"/>
      <c r="M128" s="14"/>
      <c r="N128" s="6"/>
      <c r="O128" s="14"/>
      <c r="P128" s="6"/>
      <c r="Q128" s="14"/>
      <c r="R128" s="6"/>
      <c r="S128" s="14"/>
      <c r="T128" s="6"/>
      <c r="U128" s="22"/>
      <c r="V128" s="14"/>
      <c r="W128" s="5"/>
      <c r="X128" s="315"/>
    </row>
    <row r="129" spans="2:26" ht="13.5" customHeight="1" x14ac:dyDescent="0.2">
      <c r="B129" s="12" t="s">
        <v>62</v>
      </c>
      <c r="F129" s="6"/>
      <c r="H129" s="6"/>
      <c r="J129" s="6"/>
      <c r="L129" s="6"/>
      <c r="N129" s="6"/>
      <c r="P129" s="6"/>
      <c r="R129" s="6"/>
      <c r="T129" s="6"/>
      <c r="U129" s="22"/>
      <c r="X129" s="315"/>
    </row>
    <row r="130" spans="2:26" ht="13.5" customHeight="1" x14ac:dyDescent="0.2">
      <c r="F130" s="6"/>
      <c r="G130" s="6"/>
      <c r="H130" s="6"/>
      <c r="I130" s="6"/>
      <c r="J130" s="6"/>
      <c r="K130" s="6"/>
      <c r="L130" s="6"/>
      <c r="M130" s="6"/>
      <c r="N130" s="6"/>
      <c r="O130" s="6"/>
      <c r="P130" s="6"/>
      <c r="Q130" s="6"/>
      <c r="R130" s="6"/>
      <c r="S130" s="6"/>
      <c r="T130" s="6"/>
      <c r="U130" s="6"/>
      <c r="W130" s="6">
        <f>E130-SUM(G130:V130)</f>
        <v>0</v>
      </c>
      <c r="X130" s="315"/>
    </row>
    <row r="131" spans="2:26" ht="13.5" customHeight="1" x14ac:dyDescent="0.2">
      <c r="F131" s="6"/>
      <c r="G131" s="6"/>
      <c r="H131" s="6"/>
      <c r="I131" s="6"/>
      <c r="J131" s="6"/>
      <c r="K131" s="6"/>
      <c r="L131" s="6"/>
      <c r="M131" s="6"/>
      <c r="N131" s="6"/>
      <c r="O131" s="6"/>
      <c r="P131" s="6"/>
      <c r="Q131" s="6"/>
      <c r="R131" s="6"/>
      <c r="S131" s="6"/>
      <c r="T131" s="6"/>
      <c r="U131" s="6"/>
      <c r="W131" s="6">
        <f>E131-SUM(G131:V131)</f>
        <v>0</v>
      </c>
      <c r="X131" s="315"/>
    </row>
    <row r="132" spans="2:26" ht="13.5" customHeight="1" x14ac:dyDescent="0.2">
      <c r="F132" s="6"/>
      <c r="G132" s="6"/>
      <c r="H132" s="6"/>
      <c r="I132" s="6"/>
      <c r="J132" s="6"/>
      <c r="K132" s="6"/>
      <c r="L132" s="6"/>
      <c r="M132" s="6"/>
      <c r="N132" s="6"/>
      <c r="O132" s="6"/>
      <c r="P132" s="6"/>
      <c r="Q132" s="6"/>
      <c r="R132" s="6"/>
      <c r="S132" s="6"/>
      <c r="T132" s="6"/>
      <c r="U132" s="6"/>
      <c r="W132" s="6">
        <f>E132-SUM(G132:V132)</f>
        <v>0</v>
      </c>
      <c r="X132" s="315"/>
    </row>
    <row r="133" spans="2:26" ht="13.5" customHeight="1" x14ac:dyDescent="0.2">
      <c r="F133" s="6"/>
      <c r="G133" s="6"/>
      <c r="H133" s="6"/>
      <c r="I133" s="6"/>
      <c r="J133" s="6"/>
      <c r="K133" s="6"/>
      <c r="L133" s="6"/>
      <c r="M133" s="6"/>
      <c r="N133" s="6"/>
      <c r="O133" s="6"/>
      <c r="P133" s="6"/>
      <c r="Q133" s="6"/>
      <c r="R133" s="6"/>
      <c r="S133" s="6"/>
      <c r="T133" s="6"/>
      <c r="U133" s="6"/>
      <c r="W133" s="6">
        <f>E133-SUM(G133:V133)</f>
        <v>0</v>
      </c>
      <c r="X133" s="315"/>
    </row>
    <row r="134" spans="2:26" ht="13.5" customHeight="1" x14ac:dyDescent="0.2">
      <c r="B134" s="101"/>
      <c r="C134" s="101"/>
      <c r="D134" s="101"/>
      <c r="E134" s="5"/>
      <c r="F134" s="6"/>
      <c r="G134" s="5"/>
      <c r="H134" s="6"/>
      <c r="I134" s="5"/>
      <c r="J134" s="6"/>
      <c r="K134" s="5"/>
      <c r="L134" s="6"/>
      <c r="M134" s="5"/>
      <c r="N134" s="6"/>
      <c r="O134" s="5"/>
      <c r="P134" s="6"/>
      <c r="Q134" s="5"/>
      <c r="R134" s="6"/>
      <c r="S134" s="5"/>
      <c r="T134" s="6"/>
      <c r="U134" s="5"/>
      <c r="V134" s="14"/>
      <c r="W134" s="6"/>
      <c r="X134" s="315"/>
    </row>
    <row r="135" spans="2:26" ht="13.5" customHeight="1" x14ac:dyDescent="0.2">
      <c r="C135" s="12" t="s">
        <v>57</v>
      </c>
      <c r="E135" s="92">
        <f>SUM(E130:E134)</f>
        <v>0</v>
      </c>
      <c r="F135" s="6"/>
      <c r="G135" s="92">
        <f>SUM(G130:G134)</f>
        <v>0</v>
      </c>
      <c r="H135" s="6"/>
      <c r="I135" s="92">
        <f>SUM(I130:I134)</f>
        <v>0</v>
      </c>
      <c r="J135" s="6"/>
      <c r="K135" s="92">
        <f>SUM(K130:K134)</f>
        <v>0</v>
      </c>
      <c r="L135" s="6"/>
      <c r="M135" s="92">
        <f>SUM(M130:M134)</f>
        <v>0</v>
      </c>
      <c r="N135" s="6"/>
      <c r="O135" s="92">
        <f>SUM(O130:O134)</f>
        <v>0</v>
      </c>
      <c r="P135" s="6"/>
      <c r="Q135" s="92">
        <f>SUM(Q130:Q134)</f>
        <v>0</v>
      </c>
      <c r="R135" s="6"/>
      <c r="S135" s="92">
        <f>SUM(S130:S134)</f>
        <v>0</v>
      </c>
      <c r="T135" s="6"/>
      <c r="U135" s="92">
        <f>SUM(U130:U134)</f>
        <v>0</v>
      </c>
      <c r="W135" s="92">
        <f>SUM(W130:W134)</f>
        <v>0</v>
      </c>
      <c r="X135" s="315"/>
      <c r="Z135" s="12">
        <f>W135</f>
        <v>0</v>
      </c>
    </row>
    <row r="136" spans="2:26" ht="13.5" customHeight="1" x14ac:dyDescent="0.2">
      <c r="B136" s="101"/>
      <c r="C136" s="101"/>
      <c r="D136" s="101"/>
      <c r="E136" s="5"/>
      <c r="F136" s="6"/>
      <c r="G136" s="5"/>
      <c r="H136" s="6"/>
      <c r="I136" s="5"/>
      <c r="J136" s="6"/>
      <c r="K136" s="5"/>
      <c r="L136" s="6"/>
      <c r="M136" s="5"/>
      <c r="N136" s="6"/>
      <c r="O136" s="5"/>
      <c r="P136" s="6"/>
      <c r="Q136" s="5"/>
      <c r="R136" s="6"/>
      <c r="S136" s="5"/>
      <c r="T136" s="6"/>
      <c r="U136" s="5"/>
      <c r="V136" s="14"/>
      <c r="W136" s="5"/>
      <c r="X136" s="315"/>
    </row>
    <row r="137" spans="2:26" s="27" customFormat="1" ht="13.5" customHeight="1" x14ac:dyDescent="0.2">
      <c r="B137" s="23" t="s">
        <v>186</v>
      </c>
      <c r="C137" s="23"/>
      <c r="D137" s="23"/>
      <c r="E137" s="23"/>
      <c r="F137" s="23"/>
      <c r="G137" s="23"/>
      <c r="H137" s="23"/>
      <c r="I137" s="23"/>
      <c r="J137" s="23"/>
      <c r="K137" s="23"/>
      <c r="L137" s="23"/>
      <c r="M137" s="23"/>
      <c r="N137" s="23"/>
      <c r="O137" s="23"/>
      <c r="P137" s="23"/>
      <c r="Q137" s="23"/>
      <c r="R137" s="23"/>
      <c r="S137" s="23"/>
      <c r="T137" s="23"/>
      <c r="U137" s="23"/>
      <c r="W137" s="23"/>
      <c r="X137" s="318"/>
    </row>
    <row r="138" spans="2:26" ht="13.5" customHeight="1" x14ac:dyDescent="0.2">
      <c r="F138" s="6"/>
      <c r="G138" s="6"/>
      <c r="H138" s="6"/>
      <c r="I138" s="6"/>
      <c r="J138" s="6"/>
      <c r="K138" s="6"/>
      <c r="L138" s="6"/>
      <c r="M138" s="6"/>
      <c r="N138" s="6"/>
      <c r="O138" s="6"/>
      <c r="P138" s="6"/>
      <c r="Q138" s="6"/>
      <c r="R138" s="6"/>
      <c r="S138" s="6"/>
      <c r="T138" s="6"/>
      <c r="U138" s="6"/>
      <c r="W138" s="6">
        <f>E138-SUM(G138:V138)</f>
        <v>0</v>
      </c>
      <c r="X138" s="315"/>
    </row>
    <row r="139" spans="2:26" ht="13.5" customHeight="1" x14ac:dyDescent="0.2">
      <c r="F139" s="6"/>
      <c r="G139" s="6"/>
      <c r="H139" s="6"/>
      <c r="I139" s="6"/>
      <c r="J139" s="6"/>
      <c r="K139" s="6"/>
      <c r="L139" s="6"/>
      <c r="M139" s="6"/>
      <c r="N139" s="6"/>
      <c r="O139" s="6"/>
      <c r="P139" s="6"/>
      <c r="Q139" s="6"/>
      <c r="R139" s="6"/>
      <c r="S139" s="6"/>
      <c r="T139" s="6"/>
      <c r="U139" s="6"/>
      <c r="W139" s="6">
        <f>E139-SUM(G139:V139)</f>
        <v>0</v>
      </c>
      <c r="X139" s="315"/>
    </row>
    <row r="140" spans="2:26" ht="13.5" customHeight="1" x14ac:dyDescent="0.2">
      <c r="F140" s="6"/>
      <c r="G140" s="6"/>
      <c r="H140" s="6"/>
      <c r="I140" s="6"/>
      <c r="J140" s="6"/>
      <c r="K140" s="6"/>
      <c r="L140" s="6"/>
      <c r="M140" s="6"/>
      <c r="N140" s="6"/>
      <c r="O140" s="6"/>
      <c r="P140" s="6"/>
      <c r="Q140" s="6"/>
      <c r="R140" s="6"/>
      <c r="S140" s="6"/>
      <c r="T140" s="6"/>
      <c r="U140" s="6"/>
      <c r="W140" s="6">
        <f>E140-SUM(G140:V140)</f>
        <v>0</v>
      </c>
      <c r="X140" s="315"/>
    </row>
    <row r="141" spans="2:26" ht="13.5" customHeight="1" x14ac:dyDescent="0.2">
      <c r="B141" s="101"/>
      <c r="C141" s="101"/>
      <c r="D141" s="101"/>
      <c r="E141" s="5"/>
      <c r="F141" s="6"/>
      <c r="G141" s="5"/>
      <c r="H141" s="6"/>
      <c r="I141" s="5"/>
      <c r="J141" s="6"/>
      <c r="K141" s="5"/>
      <c r="L141" s="6"/>
      <c r="M141" s="5"/>
      <c r="N141" s="6"/>
      <c r="O141" s="5"/>
      <c r="P141" s="6"/>
      <c r="Q141" s="5"/>
      <c r="R141" s="6"/>
      <c r="S141" s="5"/>
      <c r="T141" s="6"/>
      <c r="U141" s="5"/>
      <c r="V141" s="14"/>
      <c r="W141" s="6"/>
      <c r="X141" s="315"/>
    </row>
    <row r="142" spans="2:26" ht="13.5" customHeight="1" x14ac:dyDescent="0.2">
      <c r="C142" s="12" t="s">
        <v>57</v>
      </c>
      <c r="E142" s="92">
        <f>SUM(E138:E141)</f>
        <v>0</v>
      </c>
      <c r="F142" s="6"/>
      <c r="G142" s="92">
        <f>SUM(G138:G141)</f>
        <v>0</v>
      </c>
      <c r="H142" s="6"/>
      <c r="I142" s="92">
        <f>SUM(I138:I141)</f>
        <v>0</v>
      </c>
      <c r="J142" s="6"/>
      <c r="K142" s="92">
        <f>SUM(K138:K141)</f>
        <v>0</v>
      </c>
      <c r="L142" s="6"/>
      <c r="M142" s="92">
        <f>SUM(M138:M141)</f>
        <v>0</v>
      </c>
      <c r="N142" s="6"/>
      <c r="O142" s="92">
        <f>SUM(O138:O141)</f>
        <v>0</v>
      </c>
      <c r="P142" s="6"/>
      <c r="Q142" s="92">
        <f>SUM(Q138:Q141)</f>
        <v>0</v>
      </c>
      <c r="R142" s="6"/>
      <c r="S142" s="92">
        <f>SUM(S138:S141)</f>
        <v>0</v>
      </c>
      <c r="T142" s="6"/>
      <c r="U142" s="92">
        <f>SUM(U138:U141)</f>
        <v>0</v>
      </c>
      <c r="W142" s="92">
        <f>SUM(W138:W141)</f>
        <v>0</v>
      </c>
      <c r="X142" s="315"/>
      <c r="Z142" s="12">
        <f>W142</f>
        <v>0</v>
      </c>
    </row>
    <row r="143" spans="2:26" ht="13.5" customHeight="1" x14ac:dyDescent="0.2">
      <c r="B143" s="101"/>
      <c r="C143" s="101"/>
      <c r="D143" s="101"/>
      <c r="E143" s="5"/>
      <c r="F143" s="6"/>
      <c r="G143" s="5"/>
      <c r="H143" s="6"/>
      <c r="I143" s="5"/>
      <c r="J143" s="6"/>
      <c r="K143" s="5"/>
      <c r="L143" s="6"/>
      <c r="M143" s="5"/>
      <c r="N143" s="6"/>
      <c r="O143" s="5"/>
      <c r="P143" s="6"/>
      <c r="Q143" s="5"/>
      <c r="R143" s="6"/>
      <c r="S143" s="5"/>
      <c r="T143" s="6"/>
      <c r="U143" s="5"/>
      <c r="V143" s="14"/>
      <c r="W143" s="5"/>
      <c r="X143" s="315"/>
    </row>
    <row r="144" spans="2:26" s="27" customFormat="1" ht="13.5" customHeight="1" x14ac:dyDescent="0.2">
      <c r="B144" s="23" t="s">
        <v>69</v>
      </c>
      <c r="C144" s="23"/>
      <c r="D144" s="23"/>
      <c r="E144" s="23"/>
      <c r="F144" s="23"/>
      <c r="G144" s="23"/>
      <c r="H144" s="23"/>
      <c r="I144" s="23"/>
      <c r="J144" s="23"/>
      <c r="K144" s="23"/>
      <c r="L144" s="23"/>
      <c r="M144" s="23"/>
      <c r="N144" s="23"/>
      <c r="O144" s="23"/>
      <c r="P144" s="23"/>
      <c r="Q144" s="23"/>
      <c r="R144" s="23"/>
      <c r="S144" s="23"/>
      <c r="T144" s="23"/>
      <c r="U144" s="23"/>
      <c r="W144" s="23"/>
      <c r="X144" s="318"/>
    </row>
    <row r="145" spans="2:26" ht="13.5" customHeight="1" x14ac:dyDescent="0.2">
      <c r="C145" s="389" t="s">
        <v>524</v>
      </c>
      <c r="D145" s="389"/>
      <c r="E145" s="389">
        <v>210000</v>
      </c>
      <c r="F145" s="6"/>
      <c r="G145" s="6"/>
      <c r="H145" s="6"/>
      <c r="I145" s="6"/>
      <c r="J145" s="6"/>
      <c r="K145" s="6"/>
      <c r="L145" s="6"/>
      <c r="M145" s="6"/>
      <c r="N145" s="6"/>
      <c r="O145" s="6"/>
      <c r="P145" s="6"/>
      <c r="Q145" s="6"/>
      <c r="R145" s="6"/>
      <c r="S145" s="6"/>
      <c r="T145" s="6"/>
      <c r="U145" s="6"/>
      <c r="W145" s="6">
        <f>E145-SUM(G145:V145)</f>
        <v>210000</v>
      </c>
      <c r="X145" s="315"/>
    </row>
    <row r="146" spans="2:26" ht="13.5" customHeight="1" x14ac:dyDescent="0.2">
      <c r="F146" s="6"/>
      <c r="G146" s="6"/>
      <c r="H146" s="6"/>
      <c r="I146" s="6"/>
      <c r="J146" s="6"/>
      <c r="K146" s="6"/>
      <c r="L146" s="6"/>
      <c r="M146" s="6"/>
      <c r="N146" s="6"/>
      <c r="O146" s="6"/>
      <c r="P146" s="6"/>
      <c r="Q146" s="6"/>
      <c r="R146" s="6"/>
      <c r="S146" s="6"/>
      <c r="T146" s="6"/>
      <c r="U146" s="6"/>
      <c r="W146" s="6">
        <f>E146-SUM(G146:V146)</f>
        <v>0</v>
      </c>
      <c r="X146" s="315"/>
    </row>
    <row r="147" spans="2:26" ht="13.5" customHeight="1" x14ac:dyDescent="0.2">
      <c r="F147" s="6"/>
      <c r="G147" s="6"/>
      <c r="H147" s="6"/>
      <c r="I147" s="6"/>
      <c r="J147" s="6"/>
      <c r="K147" s="6"/>
      <c r="L147" s="6"/>
      <c r="M147" s="6"/>
      <c r="N147" s="6"/>
      <c r="O147" s="6"/>
      <c r="P147" s="6"/>
      <c r="Q147" s="6"/>
      <c r="R147" s="6"/>
      <c r="S147" s="6"/>
      <c r="T147" s="6"/>
      <c r="U147" s="6"/>
      <c r="W147" s="6">
        <f>E147-SUM(G147:V147)</f>
        <v>0</v>
      </c>
      <c r="X147" s="315"/>
    </row>
    <row r="148" spans="2:26" ht="13.5" customHeight="1" x14ac:dyDescent="0.2">
      <c r="B148" s="101"/>
      <c r="C148" s="101"/>
      <c r="D148" s="101"/>
      <c r="E148" s="5"/>
      <c r="F148" s="6"/>
      <c r="G148" s="5"/>
      <c r="H148" s="6"/>
      <c r="I148" s="5"/>
      <c r="J148" s="6"/>
      <c r="K148" s="5"/>
      <c r="L148" s="6"/>
      <c r="M148" s="5"/>
      <c r="N148" s="6"/>
      <c r="O148" s="5"/>
      <c r="P148" s="6"/>
      <c r="Q148" s="5"/>
      <c r="R148" s="6"/>
      <c r="S148" s="5"/>
      <c r="T148" s="6"/>
      <c r="U148" s="5"/>
      <c r="V148" s="14"/>
      <c r="W148" s="6"/>
      <c r="X148" s="315"/>
    </row>
    <row r="149" spans="2:26" ht="13.5" customHeight="1" x14ac:dyDescent="0.2">
      <c r="C149" s="12" t="s">
        <v>57</v>
      </c>
      <c r="E149" s="92">
        <f>SUM(E145:E148)</f>
        <v>210000</v>
      </c>
      <c r="F149" s="6"/>
      <c r="G149" s="92">
        <f>SUM(G145:G148)</f>
        <v>0</v>
      </c>
      <c r="H149" s="6"/>
      <c r="I149" s="92">
        <f>SUM(I145:I148)</f>
        <v>0</v>
      </c>
      <c r="J149" s="6"/>
      <c r="K149" s="92">
        <f>SUM(K145:K148)</f>
        <v>0</v>
      </c>
      <c r="L149" s="6"/>
      <c r="M149" s="92">
        <f>SUM(M145:M148)</f>
        <v>0</v>
      </c>
      <c r="N149" s="6"/>
      <c r="O149" s="92">
        <f>SUM(O145:O148)</f>
        <v>0</v>
      </c>
      <c r="P149" s="6"/>
      <c r="Q149" s="92">
        <f>SUM(Q145:Q148)</f>
        <v>0</v>
      </c>
      <c r="R149" s="6"/>
      <c r="S149" s="92">
        <f>SUM(S145:S148)</f>
        <v>0</v>
      </c>
      <c r="T149" s="6"/>
      <c r="U149" s="92">
        <f>SUM(U145:U148)</f>
        <v>0</v>
      </c>
      <c r="W149" s="92">
        <f>SUM(W145:W148)</f>
        <v>210000</v>
      </c>
      <c r="X149" s="315"/>
      <c r="Z149" s="12">
        <f>W149</f>
        <v>210000</v>
      </c>
    </row>
    <row r="150" spans="2:26" ht="13.5" customHeight="1" x14ac:dyDescent="0.2">
      <c r="B150" s="101"/>
      <c r="C150" s="101"/>
      <c r="D150" s="101"/>
      <c r="E150" s="5"/>
      <c r="F150" s="6"/>
      <c r="G150" s="5"/>
      <c r="H150" s="6"/>
      <c r="I150" s="5"/>
      <c r="J150" s="6"/>
      <c r="K150" s="5"/>
      <c r="L150" s="6"/>
      <c r="M150" s="5"/>
      <c r="N150" s="6"/>
      <c r="O150" s="5"/>
      <c r="P150" s="6"/>
      <c r="Q150" s="5"/>
      <c r="R150" s="6"/>
      <c r="S150" s="5"/>
      <c r="T150" s="6"/>
      <c r="U150" s="5"/>
      <c r="V150" s="14"/>
      <c r="W150" s="5"/>
      <c r="X150" s="315"/>
    </row>
    <row r="151" spans="2:26" s="27" customFormat="1" ht="13.5" customHeight="1" x14ac:dyDescent="0.2">
      <c r="B151" s="23" t="s">
        <v>171</v>
      </c>
      <c r="C151" s="23"/>
      <c r="D151" s="23"/>
      <c r="E151" s="23"/>
      <c r="F151" s="23"/>
      <c r="G151" s="23"/>
      <c r="H151" s="23"/>
      <c r="I151" s="23"/>
      <c r="J151" s="23"/>
      <c r="K151" s="23"/>
      <c r="L151" s="23"/>
      <c r="M151" s="23"/>
      <c r="N151" s="23"/>
      <c r="O151" s="23"/>
      <c r="P151" s="23"/>
      <c r="Q151" s="23"/>
      <c r="R151" s="23"/>
      <c r="S151" s="23"/>
      <c r="T151" s="23"/>
      <c r="U151" s="23"/>
      <c r="W151" s="23"/>
      <c r="X151" s="318"/>
    </row>
    <row r="152" spans="2:26" ht="13.5" customHeight="1" x14ac:dyDescent="0.2">
      <c r="F152" s="6"/>
      <c r="G152" s="6"/>
      <c r="H152" s="6"/>
      <c r="I152" s="6"/>
      <c r="J152" s="6"/>
      <c r="K152" s="6"/>
      <c r="L152" s="6"/>
      <c r="M152" s="6"/>
      <c r="N152" s="6"/>
      <c r="O152" s="6"/>
      <c r="P152" s="6"/>
      <c r="Q152" s="6"/>
      <c r="R152" s="6"/>
      <c r="S152" s="6"/>
      <c r="T152" s="6"/>
      <c r="U152" s="6"/>
      <c r="W152" s="6">
        <f>E152-SUM(G152:V152)</f>
        <v>0</v>
      </c>
      <c r="X152" s="315"/>
    </row>
    <row r="153" spans="2:26" ht="13.5" customHeight="1" x14ac:dyDescent="0.2">
      <c r="F153" s="6"/>
      <c r="G153" s="6"/>
      <c r="H153" s="6"/>
      <c r="I153" s="6"/>
      <c r="J153" s="6"/>
      <c r="K153" s="6"/>
      <c r="L153" s="6"/>
      <c r="M153" s="6"/>
      <c r="N153" s="6"/>
      <c r="O153" s="6"/>
      <c r="P153" s="6"/>
      <c r="Q153" s="6"/>
      <c r="R153" s="6"/>
      <c r="S153" s="6"/>
      <c r="T153" s="6"/>
      <c r="U153" s="6"/>
      <c r="W153" s="6">
        <f>E153-SUM(G153:V153)</f>
        <v>0</v>
      </c>
      <c r="X153" s="315"/>
    </row>
    <row r="154" spans="2:26" ht="13.5" customHeight="1" x14ac:dyDescent="0.2">
      <c r="F154" s="6"/>
      <c r="G154" s="6"/>
      <c r="H154" s="6"/>
      <c r="I154" s="6"/>
      <c r="J154" s="6"/>
      <c r="K154" s="6"/>
      <c r="L154" s="6"/>
      <c r="M154" s="6"/>
      <c r="N154" s="6"/>
      <c r="O154" s="6"/>
      <c r="P154" s="6"/>
      <c r="Q154" s="6"/>
      <c r="R154" s="6"/>
      <c r="S154" s="6"/>
      <c r="T154" s="6"/>
      <c r="U154" s="6"/>
      <c r="W154" s="6">
        <f>E154-SUM(G154:V154)</f>
        <v>0</v>
      </c>
      <c r="X154" s="315"/>
    </row>
    <row r="155" spans="2:26" ht="13.5" customHeight="1" x14ac:dyDescent="0.2">
      <c r="B155" s="101"/>
      <c r="C155" s="101"/>
      <c r="D155" s="101"/>
      <c r="E155" s="5"/>
      <c r="F155" s="6"/>
      <c r="G155" s="5"/>
      <c r="H155" s="6"/>
      <c r="I155" s="5"/>
      <c r="J155" s="6"/>
      <c r="K155" s="5"/>
      <c r="L155" s="6"/>
      <c r="M155" s="5"/>
      <c r="N155" s="6"/>
      <c r="O155" s="5"/>
      <c r="P155" s="6"/>
      <c r="Q155" s="5"/>
      <c r="R155" s="6"/>
      <c r="S155" s="5"/>
      <c r="T155" s="6"/>
      <c r="U155" s="5"/>
      <c r="V155" s="14"/>
      <c r="W155" s="6"/>
      <c r="X155" s="315"/>
    </row>
    <row r="156" spans="2:26" ht="13.5" customHeight="1" x14ac:dyDescent="0.2">
      <c r="C156" s="12" t="s">
        <v>57</v>
      </c>
      <c r="E156" s="92">
        <f>SUM(E152:E155)</f>
        <v>0</v>
      </c>
      <c r="F156" s="6"/>
      <c r="G156" s="92">
        <f>SUM(G152:G155)</f>
        <v>0</v>
      </c>
      <c r="H156" s="6"/>
      <c r="I156" s="92">
        <f>SUM(I152:I155)</f>
        <v>0</v>
      </c>
      <c r="J156" s="6"/>
      <c r="K156" s="92">
        <f>SUM(K152:K155)</f>
        <v>0</v>
      </c>
      <c r="L156" s="6"/>
      <c r="M156" s="92">
        <f>SUM(M152:M155)</f>
        <v>0</v>
      </c>
      <c r="N156" s="6"/>
      <c r="O156" s="92">
        <f>SUM(O152:O155)</f>
        <v>0</v>
      </c>
      <c r="P156" s="6"/>
      <c r="Q156" s="92">
        <f>SUM(Q152:Q155)</f>
        <v>0</v>
      </c>
      <c r="R156" s="6"/>
      <c r="S156" s="92">
        <f>SUM(S152:S155)</f>
        <v>0</v>
      </c>
      <c r="T156" s="6"/>
      <c r="U156" s="92">
        <f>SUM(U152:U155)</f>
        <v>0</v>
      </c>
      <c r="W156" s="92">
        <f>SUM(W152:W155)</f>
        <v>0</v>
      </c>
      <c r="X156" s="315"/>
      <c r="Z156" s="12">
        <f>W156</f>
        <v>0</v>
      </c>
    </row>
    <row r="157" spans="2:26" ht="13.5" customHeight="1" x14ac:dyDescent="0.2">
      <c r="B157" s="101"/>
      <c r="C157" s="101"/>
      <c r="D157" s="101"/>
      <c r="E157" s="5"/>
      <c r="F157" s="6"/>
      <c r="G157" s="5"/>
      <c r="H157" s="6"/>
      <c r="I157" s="5"/>
      <c r="J157" s="6"/>
      <c r="K157" s="5"/>
      <c r="L157" s="6"/>
      <c r="M157" s="5"/>
      <c r="N157" s="6"/>
      <c r="O157" s="5"/>
      <c r="P157" s="6"/>
      <c r="Q157" s="5"/>
      <c r="R157" s="6"/>
      <c r="S157" s="5"/>
      <c r="T157" s="6"/>
      <c r="U157" s="5"/>
      <c r="V157" s="14"/>
      <c r="W157" s="5"/>
      <c r="X157" s="315"/>
    </row>
    <row r="158" spans="2:26" ht="13.5" customHeight="1" x14ac:dyDescent="0.2">
      <c r="B158" s="23" t="s">
        <v>243</v>
      </c>
      <c r="C158" s="23"/>
      <c r="D158" s="23"/>
      <c r="E158" s="23"/>
      <c r="F158" s="23"/>
      <c r="G158" s="23"/>
      <c r="H158" s="23"/>
      <c r="I158" s="23"/>
      <c r="J158" s="23"/>
      <c r="K158" s="23"/>
      <c r="L158" s="23"/>
      <c r="M158" s="23"/>
      <c r="N158" s="23"/>
      <c r="O158" s="23"/>
      <c r="P158" s="23"/>
      <c r="Q158" s="23"/>
      <c r="R158" s="23"/>
      <c r="S158" s="23"/>
      <c r="T158" s="23"/>
      <c r="U158" s="23"/>
      <c r="V158" s="27"/>
      <c r="W158" s="23"/>
      <c r="X158" s="315"/>
    </row>
    <row r="159" spans="2:26" ht="13.5" customHeight="1" x14ac:dyDescent="0.2">
      <c r="F159" s="6"/>
      <c r="G159" s="6"/>
      <c r="H159" s="6"/>
      <c r="I159" s="6"/>
      <c r="J159" s="6"/>
      <c r="K159" s="6"/>
      <c r="L159" s="6"/>
      <c r="M159" s="6"/>
      <c r="N159" s="6"/>
      <c r="O159" s="6"/>
      <c r="P159" s="6"/>
      <c r="Q159" s="6"/>
      <c r="R159" s="6"/>
      <c r="S159" s="6"/>
      <c r="T159" s="6"/>
      <c r="U159" s="6"/>
      <c r="W159" s="6">
        <f>E159-SUM(G159:V159)</f>
        <v>0</v>
      </c>
      <c r="X159" s="315"/>
    </row>
    <row r="160" spans="2:26" ht="13.5" customHeight="1" x14ac:dyDescent="0.2">
      <c r="F160" s="6"/>
      <c r="G160" s="6"/>
      <c r="H160" s="6"/>
      <c r="I160" s="6"/>
      <c r="J160" s="6"/>
      <c r="K160" s="6"/>
      <c r="L160" s="6"/>
      <c r="M160" s="6"/>
      <c r="N160" s="6"/>
      <c r="O160" s="6"/>
      <c r="P160" s="6"/>
      <c r="Q160" s="6"/>
      <c r="R160" s="6"/>
      <c r="S160" s="6"/>
      <c r="T160" s="6"/>
      <c r="U160" s="6"/>
      <c r="W160" s="6">
        <f>E160-SUM(G160:V160)</f>
        <v>0</v>
      </c>
      <c r="X160" s="315"/>
    </row>
    <row r="161" spans="2:26" ht="13.5" customHeight="1" x14ac:dyDescent="0.2">
      <c r="F161" s="6"/>
      <c r="G161" s="6"/>
      <c r="H161" s="6"/>
      <c r="I161" s="6"/>
      <c r="J161" s="6"/>
      <c r="K161" s="6"/>
      <c r="L161" s="6"/>
      <c r="M161" s="6"/>
      <c r="N161" s="6"/>
      <c r="O161" s="6"/>
      <c r="P161" s="6"/>
      <c r="Q161" s="6"/>
      <c r="R161" s="6"/>
      <c r="S161" s="6"/>
      <c r="T161" s="6"/>
      <c r="U161" s="6"/>
      <c r="W161" s="6">
        <f>E161-SUM(G161:V161)</f>
        <v>0</v>
      </c>
      <c r="X161" s="315"/>
    </row>
    <row r="162" spans="2:26" ht="13.5" customHeight="1" x14ac:dyDescent="0.2">
      <c r="F162" s="6"/>
      <c r="G162" s="6"/>
      <c r="H162" s="6"/>
      <c r="I162" s="6"/>
      <c r="J162" s="6"/>
      <c r="K162" s="6"/>
      <c r="L162" s="6"/>
      <c r="M162" s="6"/>
      <c r="N162" s="6"/>
      <c r="O162" s="6"/>
      <c r="P162" s="6"/>
      <c r="Q162" s="6"/>
      <c r="R162" s="6"/>
      <c r="S162" s="6"/>
      <c r="T162" s="6"/>
      <c r="U162" s="6"/>
      <c r="W162" s="6">
        <f>E162-SUM(G162:V162)</f>
        <v>0</v>
      </c>
      <c r="X162" s="315"/>
    </row>
    <row r="163" spans="2:26" ht="13.5" customHeight="1" x14ac:dyDescent="0.2">
      <c r="B163" s="101"/>
      <c r="C163" s="101"/>
      <c r="D163" s="101"/>
      <c r="E163" s="5"/>
      <c r="F163" s="6"/>
      <c r="G163" s="5"/>
      <c r="H163" s="6"/>
      <c r="I163" s="5"/>
      <c r="J163" s="6"/>
      <c r="K163" s="5"/>
      <c r="L163" s="6"/>
      <c r="M163" s="5"/>
      <c r="N163" s="6"/>
      <c r="O163" s="5"/>
      <c r="P163" s="6"/>
      <c r="Q163" s="5"/>
      <c r="R163" s="6"/>
      <c r="S163" s="5"/>
      <c r="T163" s="6"/>
      <c r="U163" s="5"/>
      <c r="V163" s="14"/>
      <c r="W163" s="6"/>
      <c r="X163" s="315"/>
    </row>
    <row r="164" spans="2:26" ht="13.5" customHeight="1" x14ac:dyDescent="0.2">
      <c r="C164" s="12" t="s">
        <v>57</v>
      </c>
      <c r="E164" s="92">
        <f>SUM(E159:E163)</f>
        <v>0</v>
      </c>
      <c r="F164" s="6"/>
      <c r="G164" s="92">
        <f>SUM(G159:G163)</f>
        <v>0</v>
      </c>
      <c r="H164" s="6"/>
      <c r="I164" s="92">
        <f>SUM(I159:I163)</f>
        <v>0</v>
      </c>
      <c r="J164" s="6"/>
      <c r="K164" s="92">
        <f>SUM(K159:K163)</f>
        <v>0</v>
      </c>
      <c r="L164" s="6"/>
      <c r="M164" s="92">
        <f>SUM(M159:M163)</f>
        <v>0</v>
      </c>
      <c r="N164" s="6"/>
      <c r="O164" s="92">
        <f>SUM(O159:O163)</f>
        <v>0</v>
      </c>
      <c r="P164" s="6"/>
      <c r="Q164" s="92">
        <f>SUM(Q159:Q163)</f>
        <v>0</v>
      </c>
      <c r="R164" s="6"/>
      <c r="S164" s="92">
        <f>SUM(S159:S163)</f>
        <v>0</v>
      </c>
      <c r="T164" s="6"/>
      <c r="U164" s="92">
        <f>SUM(U159:U163)</f>
        <v>0</v>
      </c>
      <c r="W164" s="92">
        <f>SUM(W159:W163)</f>
        <v>0</v>
      </c>
      <c r="X164" s="315"/>
      <c r="Z164" s="12">
        <f>W164</f>
        <v>0</v>
      </c>
    </row>
    <row r="165" spans="2:26" ht="13.5" customHeight="1" x14ac:dyDescent="0.2">
      <c r="E165" s="107"/>
      <c r="F165" s="6"/>
      <c r="G165" s="107"/>
      <c r="H165" s="6"/>
      <c r="I165" s="107"/>
      <c r="J165" s="6"/>
      <c r="K165" s="107"/>
      <c r="L165" s="6"/>
      <c r="M165" s="107"/>
      <c r="N165" s="6"/>
      <c r="O165" s="107"/>
      <c r="P165" s="6"/>
      <c r="Q165" s="107"/>
      <c r="R165" s="6"/>
      <c r="S165" s="107"/>
      <c r="T165" s="6"/>
      <c r="U165" s="107"/>
      <c r="W165" s="107"/>
      <c r="X165" s="315"/>
    </row>
    <row r="166" spans="2:26" ht="13.5" customHeight="1" x14ac:dyDescent="0.2">
      <c r="E166" s="6"/>
      <c r="F166" s="6"/>
      <c r="G166" s="6"/>
      <c r="H166" s="6"/>
      <c r="I166" s="6"/>
      <c r="J166" s="6"/>
      <c r="K166" s="6"/>
      <c r="L166" s="6"/>
      <c r="M166" s="6"/>
      <c r="N166" s="6"/>
      <c r="O166" s="6"/>
      <c r="P166" s="6"/>
      <c r="Q166" s="6"/>
      <c r="R166" s="6"/>
      <c r="S166" s="6"/>
      <c r="T166" s="6"/>
      <c r="U166" s="6"/>
      <c r="V166" s="6"/>
      <c r="W166" s="6"/>
      <c r="X166" s="315"/>
    </row>
    <row r="167" spans="2:26" ht="13.5" customHeight="1" x14ac:dyDescent="0.2">
      <c r="C167" s="12" t="s">
        <v>71</v>
      </c>
      <c r="E167" s="92">
        <f>E119+E156+E149+E142+E135+E127+E110+E102+E93+E85+E77+E69+E59+E51+E42+E31+E22+E164</f>
        <v>15822500</v>
      </c>
      <c r="F167" s="6"/>
      <c r="G167" s="92">
        <f>G119+G156+G149+G142+G135+G127+G110+G102+G93+G85+G77+G69+G59+G51+G42+G31+G22+G164</f>
        <v>700087</v>
      </c>
      <c r="H167" s="6"/>
      <c r="I167" s="92">
        <f>I119+I156+I149+I142+I135+I127+I110+I102+I93+I85+I77+I69+I59+I51+I42+I31+I22+I164</f>
        <v>2316800</v>
      </c>
      <c r="J167" s="6"/>
      <c r="K167" s="92">
        <f>K119+K156+K149+K142+K135+K127+K110+K102+K93+K85+K77+K69+K59+K51+K42+K31+K22+K164</f>
        <v>0</v>
      </c>
      <c r="L167" s="6"/>
      <c r="M167" s="92">
        <f>M119+M156+M149+M142+M135+M127+M110+M102+M93+M85+M77+M69+M59+M51+M42+M31+M22+M164</f>
        <v>196000</v>
      </c>
      <c r="N167" s="6"/>
      <c r="O167" s="92">
        <f>O119+O156+O149+O142+O135+O127+O110+O102+O93+O85+O77+O69+O59+O51+O42+O31+O22+O164</f>
        <v>0</v>
      </c>
      <c r="P167" s="6"/>
      <c r="Q167" s="92">
        <f>Q119+Q156+Q149+Q142+Q135+Q127+Q110+Q102+Q93+Q85+Q77+Q69+Q59+Q51+Q42+Q31+Q22+Q164</f>
        <v>0</v>
      </c>
      <c r="R167" s="6"/>
      <c r="S167" s="92">
        <f>S119+S156+S149+S142+S135+S127+S110+S102+S93+S85+S77+S69+S59+S51+S42+S31+S22+S164</f>
        <v>25000</v>
      </c>
      <c r="T167" s="6"/>
      <c r="U167" s="92">
        <f>U119+U156+U149+U142+U135+U127+U110+U102+U93+U85+U77+U69+U59+U51+U42+U31+U22+U164</f>
        <v>1008285</v>
      </c>
      <c r="W167" s="92">
        <f>W119+W156+W149+W142+W135+W127+W110+W102+W93+W85+W77+W69+W59+W51+W42+W31+W22+W164</f>
        <v>11611328</v>
      </c>
      <c r="X167" s="315"/>
      <c r="Y167" s="107">
        <f>SUM(Y15:Y166)</f>
        <v>7652200</v>
      </c>
      <c r="Z167" s="107">
        <f>SUM(Z15:Z166)</f>
        <v>3959128</v>
      </c>
    </row>
    <row r="168" spans="2:26" ht="13.5" customHeight="1" x14ac:dyDescent="0.2">
      <c r="E168" s="6"/>
      <c r="F168" s="6"/>
      <c r="G168" s="6"/>
      <c r="H168" s="6"/>
      <c r="I168" s="6"/>
      <c r="J168" s="6"/>
      <c r="K168" s="6"/>
      <c r="L168" s="6"/>
      <c r="M168" s="6"/>
      <c r="N168" s="6"/>
      <c r="O168" s="6"/>
      <c r="P168" s="6"/>
      <c r="Q168" s="6"/>
      <c r="R168" s="6"/>
      <c r="S168" s="6"/>
      <c r="T168" s="6"/>
      <c r="U168" s="6"/>
      <c r="W168" s="6"/>
      <c r="X168" s="315"/>
    </row>
    <row r="169" spans="2:26" ht="16.5" customHeight="1" x14ac:dyDescent="0.2">
      <c r="B169" s="103" t="s">
        <v>196</v>
      </c>
      <c r="F169" s="6"/>
      <c r="H169" s="6"/>
      <c r="J169" s="6"/>
      <c r="L169" s="6"/>
      <c r="N169" s="6"/>
      <c r="P169" s="6"/>
      <c r="R169" s="6"/>
      <c r="T169" s="6"/>
      <c r="X169" s="315"/>
    </row>
    <row r="170" spans="2:26" ht="13.5" customHeight="1" x14ac:dyDescent="0.2">
      <c r="C170" s="12" t="s">
        <v>233</v>
      </c>
      <c r="E170" s="389">
        <v>65000</v>
      </c>
      <c r="F170" s="389"/>
      <c r="G170" s="389"/>
      <c r="H170" s="389"/>
      <c r="I170" s="389"/>
      <c r="J170" s="389"/>
      <c r="K170" s="389"/>
      <c r="L170" s="389"/>
      <c r="M170" s="389"/>
      <c r="N170" s="389"/>
      <c r="O170" s="389"/>
      <c r="P170" s="389"/>
      <c r="Q170" s="389"/>
      <c r="R170" s="389"/>
      <c r="S170" s="389"/>
      <c r="T170" s="389"/>
      <c r="U170" s="389">
        <v>8000</v>
      </c>
      <c r="W170" s="6">
        <f>E170-SUM(G170:V170)</f>
        <v>57000</v>
      </c>
      <c r="X170" s="315"/>
    </row>
    <row r="171" spans="2:26" ht="13.5" customHeight="1" x14ac:dyDescent="0.2">
      <c r="C171" s="12" t="s">
        <v>234</v>
      </c>
      <c r="E171" s="389">
        <v>78000</v>
      </c>
      <c r="F171" s="389"/>
      <c r="G171" s="389"/>
      <c r="H171" s="389"/>
      <c r="I171" s="389"/>
      <c r="J171" s="389"/>
      <c r="K171" s="389"/>
      <c r="L171" s="389"/>
      <c r="M171" s="389"/>
      <c r="N171" s="389"/>
      <c r="O171" s="389"/>
      <c r="P171" s="389"/>
      <c r="Q171" s="389"/>
      <c r="R171" s="389"/>
      <c r="S171" s="389"/>
      <c r="T171" s="389"/>
      <c r="U171" s="389"/>
      <c r="W171" s="6">
        <f>E171-SUM(G171:V171)</f>
        <v>78000</v>
      </c>
      <c r="X171" s="315"/>
    </row>
    <row r="172" spans="2:26" ht="13.5" customHeight="1" x14ac:dyDescent="0.2">
      <c r="C172" s="12" t="s">
        <v>227</v>
      </c>
      <c r="E172" s="389">
        <v>69000</v>
      </c>
      <c r="F172" s="389"/>
      <c r="G172" s="389"/>
      <c r="H172" s="389"/>
      <c r="I172" s="389">
        <v>33480</v>
      </c>
      <c r="J172" s="389"/>
      <c r="K172" s="389"/>
      <c r="L172" s="389"/>
      <c r="M172" s="389"/>
      <c r="N172" s="389"/>
      <c r="O172" s="389"/>
      <c r="P172" s="389"/>
      <c r="Q172" s="389"/>
      <c r="R172" s="389"/>
      <c r="S172" s="389"/>
      <c r="T172" s="389"/>
      <c r="U172" s="389">
        <v>3000</v>
      </c>
      <c r="W172" s="6">
        <f>E172-SUM(G172:V172)</f>
        <v>32520</v>
      </c>
      <c r="X172" s="315"/>
    </row>
    <row r="173" spans="2:26" ht="13.5" customHeight="1" x14ac:dyDescent="0.2">
      <c r="C173" s="12" t="s">
        <v>228</v>
      </c>
      <c r="E173" s="389">
        <v>50000</v>
      </c>
      <c r="F173" s="389"/>
      <c r="G173" s="389"/>
      <c r="H173" s="389"/>
      <c r="I173" s="389"/>
      <c r="J173" s="389"/>
      <c r="K173" s="389"/>
      <c r="L173" s="389"/>
      <c r="M173" s="389"/>
      <c r="N173" s="389"/>
      <c r="O173" s="389"/>
      <c r="P173" s="389"/>
      <c r="Q173" s="389"/>
      <c r="R173" s="389"/>
      <c r="S173" s="389"/>
      <c r="T173" s="389"/>
      <c r="U173" s="389"/>
      <c r="W173" s="6">
        <f>E173-SUM(G173:V173)</f>
        <v>50000</v>
      </c>
      <c r="X173" s="315"/>
    </row>
    <row r="174" spans="2:26" ht="12.75" customHeight="1" x14ac:dyDescent="0.2">
      <c r="F174" s="6"/>
      <c r="H174" s="6"/>
      <c r="J174" s="6"/>
      <c r="L174" s="6"/>
      <c r="N174" s="6"/>
      <c r="P174" s="6"/>
      <c r="R174" s="6"/>
      <c r="T174" s="6"/>
      <c r="W174" s="6"/>
      <c r="X174" s="315"/>
    </row>
    <row r="175" spans="2:26" ht="13.5" customHeight="1" x14ac:dyDescent="0.2">
      <c r="C175" s="12" t="s">
        <v>314</v>
      </c>
      <c r="E175" s="92">
        <f>SUM(E170:E174)</f>
        <v>262000</v>
      </c>
      <c r="F175" s="6"/>
      <c r="G175" s="92">
        <f>SUM(G170:G174)</f>
        <v>0</v>
      </c>
      <c r="H175" s="6"/>
      <c r="I175" s="92">
        <f>SUM(I170:I174)</f>
        <v>33480</v>
      </c>
      <c r="J175" s="6"/>
      <c r="K175" s="92">
        <f>SUM(K170:K174)</f>
        <v>0</v>
      </c>
      <c r="L175" s="6"/>
      <c r="M175" s="92">
        <f>SUM(M170:M174)</f>
        <v>0</v>
      </c>
      <c r="N175" s="6"/>
      <c r="O175" s="92">
        <f>SUM(O170:O174)</f>
        <v>0</v>
      </c>
      <c r="P175" s="6"/>
      <c r="Q175" s="92">
        <f>SUM(Q170:Q174)</f>
        <v>0</v>
      </c>
      <c r="R175" s="6"/>
      <c r="S175" s="92">
        <f>SUM(S170:S174)</f>
        <v>0</v>
      </c>
      <c r="T175" s="6"/>
      <c r="U175" s="92">
        <f>SUM(U170:U174)</f>
        <v>11000</v>
      </c>
      <c r="W175" s="92">
        <f>SUM(W170:W174)</f>
        <v>217520</v>
      </c>
      <c r="X175" s="315"/>
      <c r="Z175" s="12">
        <f>W175</f>
        <v>217520</v>
      </c>
    </row>
    <row r="176" spans="2:26" ht="13.5" customHeight="1" x14ac:dyDescent="0.2">
      <c r="X176" s="315"/>
    </row>
    <row r="177" spans="2:26" ht="13.5" customHeight="1" x14ac:dyDescent="0.2">
      <c r="B177" s="103" t="s">
        <v>72</v>
      </c>
      <c r="X177" s="315"/>
    </row>
    <row r="178" spans="2:26" ht="13.5" customHeight="1" x14ac:dyDescent="0.2">
      <c r="C178" s="12" t="s">
        <v>198</v>
      </c>
      <c r="E178" s="389">
        <v>100000</v>
      </c>
      <c r="W178" s="6">
        <f t="shared" ref="W178:W186" si="7">E178-SUM(G178:V178)</f>
        <v>100000</v>
      </c>
      <c r="X178" s="315"/>
    </row>
    <row r="179" spans="2:26" ht="13.5" customHeight="1" x14ac:dyDescent="0.2">
      <c r="C179" s="12" t="s">
        <v>199</v>
      </c>
      <c r="E179" s="389">
        <v>28900</v>
      </c>
      <c r="M179" s="12">
        <v>28900</v>
      </c>
      <c r="W179" s="6">
        <f t="shared" si="7"/>
        <v>0</v>
      </c>
      <c r="X179" s="315"/>
    </row>
    <row r="180" spans="2:26" ht="13.5" customHeight="1" x14ac:dyDescent="0.2">
      <c r="B180" s="6"/>
      <c r="C180" s="12" t="s">
        <v>73</v>
      </c>
      <c r="E180" s="389">
        <v>5354000</v>
      </c>
      <c r="G180" s="389">
        <v>60000</v>
      </c>
      <c r="H180" s="389"/>
      <c r="I180" s="389">
        <v>55000</v>
      </c>
      <c r="J180" s="389"/>
      <c r="K180" s="389"/>
      <c r="L180" s="389"/>
      <c r="M180" s="389">
        <v>110000</v>
      </c>
      <c r="N180" s="389"/>
      <c r="O180" s="389">
        <v>40800</v>
      </c>
      <c r="P180" s="389"/>
      <c r="Q180" s="389"/>
      <c r="R180" s="389"/>
      <c r="S180" s="389"/>
      <c r="T180" s="389"/>
      <c r="U180" s="389">
        <v>55334</v>
      </c>
      <c r="W180" s="6">
        <f t="shared" si="7"/>
        <v>5032866</v>
      </c>
      <c r="X180" s="315"/>
    </row>
    <row r="181" spans="2:26" ht="13.5" customHeight="1" x14ac:dyDescent="0.2">
      <c r="B181" s="375" t="s">
        <v>419</v>
      </c>
      <c r="C181" s="103" t="s">
        <v>161</v>
      </c>
      <c r="E181" s="12">
        <f>'Exh E-2 proposed pool'!D64+'Exh E-2 proposed pool'!D81</f>
        <v>2375695</v>
      </c>
      <c r="K181" s="106">
        <f>'Exh E-2 proposed pool'!N64+'Exh E-2 proposed pool'!N81</f>
        <v>1869040</v>
      </c>
      <c r="O181" s="12">
        <f>'Exh E-2 proposed pool'!F83</f>
        <v>450</v>
      </c>
      <c r="S181" s="12">
        <f>'Exh E-2 proposed pool'!H83</f>
        <v>133625</v>
      </c>
      <c r="W181" s="6">
        <f t="shared" si="7"/>
        <v>372580</v>
      </c>
      <c r="X181" s="315"/>
    </row>
    <row r="182" spans="2:26" ht="13.5" customHeight="1" x14ac:dyDescent="0.2">
      <c r="B182" s="6"/>
      <c r="C182" s="12" t="s">
        <v>229</v>
      </c>
      <c r="E182" s="389">
        <v>100000</v>
      </c>
      <c r="F182" s="389"/>
      <c r="G182" s="389"/>
      <c r="H182" s="389"/>
      <c r="I182" s="389"/>
      <c r="J182" s="389"/>
      <c r="K182" s="389"/>
      <c r="L182" s="389"/>
      <c r="M182" s="389"/>
      <c r="N182" s="389"/>
      <c r="O182" s="389"/>
      <c r="P182" s="389"/>
      <c r="Q182" s="389"/>
      <c r="R182" s="389"/>
      <c r="S182" s="389"/>
      <c r="W182" s="6">
        <f t="shared" si="7"/>
        <v>100000</v>
      </c>
      <c r="X182" s="315"/>
    </row>
    <row r="183" spans="2:26" ht="13.5" customHeight="1" x14ac:dyDescent="0.2">
      <c r="B183" s="6"/>
      <c r="C183" s="12" t="s">
        <v>251</v>
      </c>
      <c r="E183" s="389">
        <v>50000</v>
      </c>
      <c r="F183" s="389"/>
      <c r="G183" s="389"/>
      <c r="H183" s="389"/>
      <c r="I183" s="389"/>
      <c r="J183" s="389"/>
      <c r="K183" s="389"/>
      <c r="L183" s="389"/>
      <c r="M183" s="389"/>
      <c r="N183" s="389"/>
      <c r="O183" s="389"/>
      <c r="P183" s="389"/>
      <c r="Q183" s="389"/>
      <c r="R183" s="389"/>
      <c r="S183" s="389"/>
      <c r="W183" s="6">
        <f t="shared" si="7"/>
        <v>50000</v>
      </c>
      <c r="X183" s="315"/>
    </row>
    <row r="184" spans="2:26" ht="13.5" customHeight="1" x14ac:dyDescent="0.2">
      <c r="C184" s="12" t="s">
        <v>230</v>
      </c>
      <c r="E184" s="389">
        <v>25000</v>
      </c>
      <c r="F184" s="389"/>
      <c r="G184" s="389"/>
      <c r="H184" s="389"/>
      <c r="I184" s="389"/>
      <c r="J184" s="389"/>
      <c r="K184" s="389"/>
      <c r="L184" s="389"/>
      <c r="M184" s="389"/>
      <c r="N184" s="389"/>
      <c r="O184" s="389"/>
      <c r="P184" s="389"/>
      <c r="Q184" s="389"/>
      <c r="R184" s="389"/>
      <c r="S184" s="389"/>
      <c r="W184" s="6">
        <f t="shared" si="7"/>
        <v>25000</v>
      </c>
      <c r="X184" s="315"/>
    </row>
    <row r="185" spans="2:26" ht="13.5" customHeight="1" x14ac:dyDescent="0.2">
      <c r="C185" s="12" t="s">
        <v>215</v>
      </c>
      <c r="E185" s="389">
        <v>125000</v>
      </c>
      <c r="F185" s="389"/>
      <c r="G185" s="389"/>
      <c r="H185" s="389"/>
      <c r="I185" s="389">
        <v>77000</v>
      </c>
      <c r="J185" s="389"/>
      <c r="K185" s="389"/>
      <c r="L185" s="389"/>
      <c r="M185" s="389"/>
      <c r="N185" s="389"/>
      <c r="O185" s="389"/>
      <c r="P185" s="389"/>
      <c r="Q185" s="389"/>
      <c r="R185" s="389"/>
      <c r="S185" s="389"/>
      <c r="W185" s="6">
        <f t="shared" si="7"/>
        <v>48000</v>
      </c>
      <c r="X185" s="315"/>
    </row>
    <row r="186" spans="2:26" ht="13.5" customHeight="1" x14ac:dyDescent="0.2">
      <c r="C186" s="12" t="s">
        <v>200</v>
      </c>
      <c r="E186" s="389">
        <v>20000000</v>
      </c>
      <c r="F186" s="389"/>
      <c r="G186" s="389">
        <v>90000</v>
      </c>
      <c r="H186" s="389"/>
      <c r="I186" s="389">
        <v>2000000</v>
      </c>
      <c r="J186" s="389"/>
      <c r="K186" s="389"/>
      <c r="L186" s="389"/>
      <c r="M186" s="389"/>
      <c r="N186" s="389"/>
      <c r="O186" s="389"/>
      <c r="P186" s="389"/>
      <c r="Q186" s="389">
        <v>17910000</v>
      </c>
      <c r="R186" s="389"/>
      <c r="S186" s="389"/>
      <c r="W186" s="6">
        <f t="shared" si="7"/>
        <v>0</v>
      </c>
      <c r="X186" s="315"/>
    </row>
    <row r="187" spans="2:26" ht="13.5" customHeight="1" x14ac:dyDescent="0.2">
      <c r="X187" s="315"/>
    </row>
    <row r="188" spans="2:26" ht="13.5" customHeight="1" x14ac:dyDescent="0.2">
      <c r="C188" s="12" t="s">
        <v>74</v>
      </c>
      <c r="E188" s="107">
        <f>SUM(E178:E187)</f>
        <v>28158595</v>
      </c>
      <c r="G188" s="107">
        <f>SUM(G178:G187)</f>
        <v>150000</v>
      </c>
      <c r="I188" s="107">
        <f>SUM(I178:I187)</f>
        <v>2132000</v>
      </c>
      <c r="K188" s="107">
        <f>SUM(K178:K187)</f>
        <v>1869040</v>
      </c>
      <c r="M188" s="107">
        <f>SUM(M178:M187)</f>
        <v>138900</v>
      </c>
      <c r="O188" s="107">
        <f>SUM(O178:O187)</f>
        <v>41250</v>
      </c>
      <c r="Q188" s="107">
        <f>SUM(Q178:Q187)</f>
        <v>17910000</v>
      </c>
      <c r="S188" s="107">
        <f>SUM(S178:S187)</f>
        <v>133625</v>
      </c>
      <c r="U188" s="107">
        <f>SUM(U178:U187)</f>
        <v>55334</v>
      </c>
      <c r="W188" s="107">
        <f>SUM(W178:W187)</f>
        <v>5728446</v>
      </c>
      <c r="X188" s="315"/>
      <c r="Z188" s="12">
        <f>W188</f>
        <v>5728446</v>
      </c>
    </row>
    <row r="189" spans="2:26" ht="13.5" customHeight="1" x14ac:dyDescent="0.2">
      <c r="X189" s="315"/>
    </row>
    <row r="190" spans="2:26" ht="13.5" customHeight="1" thickBot="1" x14ac:dyDescent="0.25">
      <c r="B190" s="12" t="s">
        <v>75</v>
      </c>
      <c r="E190" s="15">
        <f>+E188+E175+E167</f>
        <v>44243095</v>
      </c>
      <c r="F190" s="25"/>
      <c r="G190" s="15">
        <f>+G188+G175+G167</f>
        <v>850087</v>
      </c>
      <c r="H190" s="25"/>
      <c r="I190" s="15">
        <f>+I188+I175+I167</f>
        <v>4482280</v>
      </c>
      <c r="J190" s="25"/>
      <c r="K190" s="15">
        <f>+K188+K175+K167</f>
        <v>1869040</v>
      </c>
      <c r="L190" s="25"/>
      <c r="M190" s="15">
        <f>+M188+M175+M167</f>
        <v>334900</v>
      </c>
      <c r="N190" s="25"/>
      <c r="O190" s="15">
        <f>+O188+O175+O167</f>
        <v>41250</v>
      </c>
      <c r="P190" s="25"/>
      <c r="Q190" s="15">
        <f>+Q188+Q175+Q167</f>
        <v>17910000</v>
      </c>
      <c r="R190" s="25"/>
      <c r="S190" s="15">
        <f>+S188+S175+S167</f>
        <v>158625</v>
      </c>
      <c r="T190" s="25"/>
      <c r="U190" s="15">
        <f>+U188+U175+U167</f>
        <v>1074619</v>
      </c>
      <c r="V190" s="116"/>
      <c r="W190" s="15">
        <f>+W188+W175+W167</f>
        <v>17557294</v>
      </c>
      <c r="X190" s="315"/>
      <c r="Y190" s="15">
        <f>SUM(Y167:Y189)</f>
        <v>7652200</v>
      </c>
      <c r="Z190" s="15">
        <f>SUM(Z167:Z189)</f>
        <v>9905094</v>
      </c>
    </row>
    <row r="191" spans="2:26" ht="13.5" customHeight="1" thickTop="1" x14ac:dyDescent="0.2">
      <c r="E191" s="20"/>
      <c r="F191" s="25"/>
      <c r="G191" s="20"/>
      <c r="H191" s="25"/>
      <c r="I191" s="20"/>
      <c r="J191" s="25"/>
      <c r="K191" s="20"/>
      <c r="L191" s="25"/>
      <c r="M191" s="20"/>
      <c r="N191" s="25"/>
      <c r="O191" s="20"/>
      <c r="P191" s="25"/>
      <c r="Q191" s="20"/>
      <c r="R191" s="25"/>
      <c r="S191" s="20"/>
      <c r="T191" s="25"/>
      <c r="U191" s="20"/>
      <c r="V191" s="116"/>
      <c r="W191" s="20"/>
      <c r="X191" s="315"/>
    </row>
    <row r="192" spans="2:26" ht="13.5" customHeight="1" x14ac:dyDescent="0.25">
      <c r="B192" s="2"/>
      <c r="C192" s="2"/>
      <c r="D192" s="2"/>
      <c r="E192" s="60"/>
      <c r="F192" s="2"/>
      <c r="G192" s="60"/>
      <c r="H192" s="2"/>
      <c r="I192" s="60"/>
      <c r="J192" s="2"/>
      <c r="K192" s="60" t="s">
        <v>296</v>
      </c>
      <c r="L192" s="2"/>
      <c r="M192" s="60"/>
      <c r="N192" s="2"/>
      <c r="O192" s="60"/>
      <c r="P192" s="2"/>
      <c r="Q192" s="60"/>
      <c r="R192" s="2"/>
      <c r="S192" s="60"/>
      <c r="T192" s="2"/>
      <c r="U192" s="60"/>
      <c r="V192" s="2"/>
      <c r="W192" s="60" t="s">
        <v>245</v>
      </c>
      <c r="X192" s="315"/>
      <c r="Y192" s="300">
        <f>ROUND(Y190/$W$190,4)</f>
        <v>0.43580000000000002</v>
      </c>
      <c r="Z192" s="301">
        <f>ROUND(Z190/$W$190,4)</f>
        <v>0.56420000000000003</v>
      </c>
    </row>
    <row r="193" spans="2:26" ht="13.5" customHeight="1" x14ac:dyDescent="0.25">
      <c r="B193" s="2"/>
      <c r="C193" s="2"/>
      <c r="D193" s="2"/>
      <c r="E193" s="60"/>
      <c r="F193" s="2"/>
      <c r="G193" s="60"/>
      <c r="H193" s="2"/>
      <c r="I193" s="60"/>
      <c r="J193" s="2"/>
      <c r="L193" s="2"/>
      <c r="M193" s="60"/>
      <c r="N193" s="2"/>
      <c r="O193" s="60"/>
      <c r="P193" s="2"/>
      <c r="Q193" s="60"/>
      <c r="R193" s="2"/>
      <c r="S193" s="60"/>
      <c r="T193" s="2"/>
      <c r="U193" s="60"/>
      <c r="V193" s="2"/>
      <c r="X193" s="315"/>
      <c r="Y193" s="350" t="s">
        <v>363</v>
      </c>
      <c r="Z193" s="351"/>
    </row>
    <row r="194" spans="2:26" ht="13.5" customHeight="1" x14ac:dyDescent="0.25">
      <c r="B194" s="2"/>
      <c r="C194" s="2"/>
      <c r="D194" s="2"/>
      <c r="E194" s="60"/>
      <c r="F194" s="2"/>
      <c r="G194" s="60"/>
      <c r="H194" s="2"/>
      <c r="I194" s="60"/>
      <c r="J194" s="2"/>
      <c r="K194" s="60"/>
      <c r="L194" s="2"/>
      <c r="M194" s="60"/>
      <c r="N194" s="2"/>
      <c r="O194" s="60"/>
      <c r="P194" s="2"/>
      <c r="Q194" s="60"/>
      <c r="R194" s="2"/>
      <c r="S194" s="60"/>
      <c r="T194" s="2"/>
      <c r="U194" s="60"/>
      <c r="V194" s="2"/>
      <c r="W194" s="56">
        <f>+E190-SUM(G190:U190)</f>
        <v>17522294</v>
      </c>
      <c r="X194" s="315"/>
    </row>
    <row r="195" spans="2:26" ht="13.5" customHeight="1" x14ac:dyDescent="0.25">
      <c r="B195" s="2"/>
      <c r="C195" s="2"/>
      <c r="D195" s="2"/>
      <c r="E195" s="2"/>
      <c r="F195" s="2"/>
      <c r="G195" s="2"/>
      <c r="H195" s="2"/>
      <c r="I195" s="2"/>
      <c r="J195" s="2"/>
      <c r="K195" s="36"/>
      <c r="L195" s="2"/>
      <c r="M195" s="2"/>
      <c r="N195" s="2"/>
      <c r="O195" s="2"/>
      <c r="P195" s="2"/>
      <c r="Q195" s="2"/>
      <c r="R195" s="2"/>
      <c r="S195" s="2"/>
      <c r="T195" s="2"/>
      <c r="U195" s="2"/>
      <c r="V195" s="2"/>
      <c r="W195" s="34" t="s">
        <v>188</v>
      </c>
      <c r="X195" s="315"/>
    </row>
    <row r="196" spans="2:26" ht="13.5" customHeight="1" x14ac:dyDescent="0.25">
      <c r="B196" s="41" t="s">
        <v>77</v>
      </c>
      <c r="C196" s="2"/>
      <c r="D196" s="2"/>
      <c r="E196" s="2"/>
      <c r="F196" s="2"/>
      <c r="G196" s="2"/>
      <c r="H196" s="2"/>
      <c r="I196" s="2"/>
      <c r="J196" s="2"/>
      <c r="K196" s="60"/>
      <c r="L196" s="2"/>
      <c r="M196" s="2"/>
      <c r="N196" s="2"/>
      <c r="O196" s="2"/>
      <c r="P196" s="2"/>
      <c r="Q196" s="2"/>
      <c r="R196" s="2"/>
      <c r="S196" s="2"/>
      <c r="T196" s="2"/>
      <c r="U196" s="2"/>
      <c r="V196" s="2"/>
    </row>
    <row r="197" spans="2:26" ht="36" customHeight="1" x14ac:dyDescent="0.25">
      <c r="B197" s="2"/>
      <c r="C197" s="117"/>
      <c r="D197" s="419" t="s">
        <v>464</v>
      </c>
      <c r="E197" s="419"/>
      <c r="F197" s="419"/>
      <c r="G197" s="419"/>
      <c r="H197" s="419"/>
      <c r="I197" s="419"/>
      <c r="J197" s="419"/>
      <c r="K197" s="419"/>
      <c r="L197" s="419"/>
      <c r="M197" s="419"/>
      <c r="N197" s="419"/>
      <c r="O197" s="419"/>
      <c r="P197" s="419"/>
      <c r="Q197" s="419"/>
      <c r="R197" s="419"/>
      <c r="S197" s="419"/>
      <c r="T197" s="419"/>
      <c r="U197" s="419"/>
      <c r="V197" s="419"/>
      <c r="W197" s="419"/>
    </row>
    <row r="198" spans="2:26" ht="15" customHeight="1" x14ac:dyDescent="0.25">
      <c r="B198" s="2"/>
      <c r="C198" s="117"/>
      <c r="D198" s="334"/>
      <c r="E198" s="334"/>
      <c r="F198" s="334"/>
      <c r="G198" s="334"/>
      <c r="H198" s="334"/>
      <c r="I198" s="334"/>
      <c r="J198" s="334"/>
      <c r="K198" s="334"/>
      <c r="L198" s="334"/>
      <c r="M198" s="334"/>
      <c r="N198" s="334"/>
      <c r="O198" s="334"/>
      <c r="P198" s="334"/>
      <c r="Q198" s="334"/>
      <c r="R198" s="334"/>
      <c r="S198" s="334"/>
      <c r="T198" s="334"/>
      <c r="U198" s="334"/>
      <c r="V198" s="334"/>
      <c r="W198" s="334"/>
    </row>
    <row r="199" spans="2:26" ht="15" customHeight="1" x14ac:dyDescent="0.25">
      <c r="B199" s="2"/>
      <c r="C199" s="117"/>
      <c r="D199" s="424" t="s">
        <v>465</v>
      </c>
      <c r="E199" s="424"/>
      <c r="F199" s="424"/>
      <c r="G199" s="424"/>
      <c r="H199" s="424"/>
      <c r="I199" s="424"/>
      <c r="J199" s="424"/>
      <c r="K199" s="424"/>
      <c r="L199" s="424"/>
      <c r="M199" s="424"/>
      <c r="N199" s="424"/>
      <c r="O199" s="424"/>
      <c r="P199" s="424"/>
      <c r="Q199" s="424"/>
      <c r="R199" s="424"/>
      <c r="S199" s="424"/>
      <c r="T199" s="424"/>
      <c r="U199" s="424"/>
      <c r="V199" s="424"/>
      <c r="W199" s="424"/>
    </row>
    <row r="200" spans="2:26" ht="13.5" customHeight="1" x14ac:dyDescent="0.2">
      <c r="B200" s="41"/>
      <c r="C200" s="117"/>
      <c r="D200" s="254"/>
      <c r="E200" s="255"/>
      <c r="F200" s="255"/>
      <c r="G200" s="255"/>
      <c r="H200" s="255"/>
      <c r="I200" s="255"/>
      <c r="J200" s="256"/>
      <c r="K200" s="255"/>
      <c r="L200" s="255"/>
      <c r="M200" s="255"/>
      <c r="N200" s="255"/>
      <c r="O200" s="255"/>
      <c r="P200" s="255"/>
      <c r="Q200" s="255"/>
      <c r="R200" s="255"/>
      <c r="S200" s="255"/>
      <c r="T200" s="255"/>
      <c r="U200" s="255"/>
      <c r="V200" s="255"/>
      <c r="W200" s="255"/>
    </row>
    <row r="201" spans="2:26" ht="40.5" customHeight="1" x14ac:dyDescent="0.25">
      <c r="B201" s="2"/>
      <c r="C201" s="2"/>
      <c r="D201" s="425" t="s">
        <v>466</v>
      </c>
      <c r="E201" s="425"/>
      <c r="F201" s="425"/>
      <c r="G201" s="425"/>
      <c r="H201" s="425"/>
      <c r="I201" s="425"/>
      <c r="J201" s="425"/>
      <c r="K201" s="425"/>
      <c r="L201" s="425"/>
      <c r="M201" s="425"/>
      <c r="N201" s="425"/>
      <c r="O201" s="425"/>
      <c r="P201" s="425"/>
      <c r="Q201" s="425"/>
      <c r="R201" s="425"/>
      <c r="S201" s="425"/>
      <c r="T201" s="425"/>
      <c r="U201" s="425"/>
      <c r="V201" s="425"/>
      <c r="W201" s="425"/>
    </row>
    <row r="202" spans="2:26" ht="13.5" customHeight="1" x14ac:dyDescent="0.25">
      <c r="B202" s="2"/>
      <c r="C202" s="2"/>
      <c r="D202" s="257"/>
      <c r="E202" s="258"/>
      <c r="F202" s="258"/>
      <c r="G202" s="258"/>
      <c r="H202" s="258"/>
      <c r="I202" s="258"/>
      <c r="J202" s="258"/>
      <c r="K202" s="258"/>
      <c r="L202" s="258"/>
      <c r="M202" s="258"/>
      <c r="N202" s="258"/>
      <c r="O202" s="258"/>
      <c r="P202" s="258"/>
      <c r="Q202" s="258"/>
      <c r="R202" s="258"/>
      <c r="S202" s="258"/>
      <c r="T202" s="258"/>
      <c r="U202" s="258"/>
      <c r="V202" s="258"/>
      <c r="W202" s="258"/>
    </row>
    <row r="203" spans="2:26" ht="40.5" customHeight="1" x14ac:dyDescent="0.25">
      <c r="B203" s="2"/>
      <c r="C203" s="2"/>
      <c r="D203" s="419" t="s">
        <v>455</v>
      </c>
      <c r="E203" s="419"/>
      <c r="F203" s="419"/>
      <c r="G203" s="419"/>
      <c r="H203" s="419"/>
      <c r="I203" s="419"/>
      <c r="J203" s="419"/>
      <c r="K203" s="419"/>
      <c r="L203" s="419"/>
      <c r="M203" s="419"/>
      <c r="N203" s="419"/>
      <c r="O203" s="419"/>
      <c r="P203" s="419"/>
      <c r="Q203" s="419"/>
      <c r="R203" s="419"/>
      <c r="S203" s="419"/>
      <c r="T203" s="419"/>
      <c r="U203" s="419"/>
      <c r="V203" s="419"/>
      <c r="W203" s="419"/>
      <c r="X203" s="320"/>
    </row>
    <row r="204" spans="2:26" ht="13.5" customHeight="1" x14ac:dyDescent="0.25">
      <c r="B204" s="2"/>
      <c r="C204" s="2"/>
      <c r="D204" s="259"/>
      <c r="E204" s="258"/>
      <c r="F204" s="258"/>
      <c r="G204" s="258"/>
      <c r="H204" s="258"/>
      <c r="I204" s="258"/>
      <c r="J204" s="258"/>
      <c r="K204" s="258"/>
      <c r="L204" s="258"/>
      <c r="M204" s="258"/>
      <c r="N204" s="258"/>
      <c r="O204" s="258"/>
      <c r="P204" s="258"/>
      <c r="Q204" s="258"/>
      <c r="R204" s="258"/>
      <c r="S204" s="258"/>
      <c r="T204" s="258"/>
      <c r="U204" s="258"/>
      <c r="V204" s="258"/>
      <c r="W204" s="258"/>
    </row>
    <row r="205" spans="2:26" ht="33" customHeight="1" x14ac:dyDescent="0.25">
      <c r="B205" s="2"/>
      <c r="C205" s="2"/>
      <c r="D205" s="424" t="s">
        <v>467</v>
      </c>
      <c r="E205" s="424"/>
      <c r="F205" s="424"/>
      <c r="G205" s="424"/>
      <c r="H205" s="424"/>
      <c r="I205" s="424"/>
      <c r="J205" s="424"/>
      <c r="K205" s="424"/>
      <c r="L205" s="424"/>
      <c r="M205" s="424"/>
      <c r="N205" s="424"/>
      <c r="O205" s="424"/>
      <c r="P205" s="424"/>
      <c r="Q205" s="424"/>
      <c r="R205" s="424"/>
      <c r="S205" s="424"/>
      <c r="T205" s="424"/>
      <c r="U205" s="424"/>
      <c r="V205" s="424"/>
      <c r="W205" s="424"/>
    </row>
    <row r="206" spans="2:26" ht="13.5" customHeight="1" x14ac:dyDescent="0.25">
      <c r="B206" s="2"/>
      <c r="C206" s="2"/>
      <c r="D206" s="257"/>
      <c r="E206" s="258"/>
      <c r="F206" s="258"/>
      <c r="G206" s="258"/>
      <c r="H206" s="258"/>
      <c r="I206" s="258"/>
      <c r="J206" s="258"/>
      <c r="K206" s="258"/>
      <c r="L206" s="258"/>
      <c r="M206" s="258"/>
      <c r="N206" s="258"/>
      <c r="O206" s="258"/>
      <c r="P206" s="258"/>
      <c r="Q206" s="258"/>
      <c r="R206" s="258"/>
      <c r="S206" s="258"/>
      <c r="T206" s="258"/>
      <c r="U206" s="258"/>
      <c r="V206" s="258"/>
      <c r="W206" s="258"/>
    </row>
    <row r="207" spans="2:26" ht="15" customHeight="1" x14ac:dyDescent="0.25">
      <c r="B207" s="2"/>
      <c r="C207" s="2"/>
      <c r="D207" s="424" t="s">
        <v>468</v>
      </c>
      <c r="E207" s="424"/>
      <c r="F207" s="424"/>
      <c r="G207" s="424"/>
      <c r="H207" s="424"/>
      <c r="I207" s="424"/>
      <c r="J207" s="424"/>
      <c r="K207" s="424"/>
      <c r="L207" s="424"/>
      <c r="M207" s="424"/>
      <c r="N207" s="424"/>
      <c r="O207" s="424"/>
      <c r="P207" s="424"/>
      <c r="Q207" s="424"/>
      <c r="R207" s="424"/>
      <c r="S207" s="424"/>
      <c r="T207" s="424"/>
      <c r="U207" s="424"/>
      <c r="V207" s="424"/>
      <c r="W207" s="424"/>
    </row>
    <row r="208" spans="2:26" ht="13.5" customHeight="1" x14ac:dyDescent="0.25">
      <c r="B208" s="2"/>
      <c r="C208" s="2"/>
      <c r="D208" s="119"/>
      <c r="E208" s="39"/>
      <c r="F208" s="39"/>
      <c r="G208" s="39"/>
      <c r="H208" s="39"/>
      <c r="I208" s="39"/>
      <c r="J208" s="39"/>
      <c r="K208" s="39"/>
      <c r="L208" s="39"/>
      <c r="M208" s="39"/>
      <c r="N208" s="39"/>
      <c r="O208" s="39"/>
      <c r="P208" s="39"/>
      <c r="Q208" s="39"/>
      <c r="R208" s="39"/>
      <c r="S208" s="39"/>
      <c r="T208" s="39"/>
      <c r="U208" s="39"/>
      <c r="V208" s="39"/>
      <c r="W208" s="39"/>
    </row>
    <row r="209" spans="2:23" ht="30.75" customHeight="1" x14ac:dyDescent="0.25">
      <c r="B209" s="2"/>
      <c r="C209" s="2"/>
      <c r="D209" s="416" t="s">
        <v>469</v>
      </c>
      <c r="E209" s="416"/>
      <c r="F209" s="416"/>
      <c r="G209" s="416"/>
      <c r="H209" s="416"/>
      <c r="I209" s="416"/>
      <c r="J209" s="416"/>
      <c r="K209" s="416"/>
      <c r="L209" s="416"/>
      <c r="M209" s="416"/>
      <c r="N209" s="416"/>
      <c r="O209" s="416"/>
      <c r="P209" s="416"/>
      <c r="Q209" s="416"/>
      <c r="R209" s="416"/>
      <c r="S209" s="416"/>
      <c r="T209" s="416"/>
      <c r="U209" s="416"/>
      <c r="V209" s="416"/>
      <c r="W209" s="416"/>
    </row>
    <row r="210" spans="2:23" ht="13.5" customHeight="1" x14ac:dyDescent="0.25">
      <c r="B210" s="2"/>
      <c r="C210" s="2"/>
      <c r="D210" s="121"/>
      <c r="E210" s="121"/>
      <c r="F210" s="121"/>
      <c r="G210" s="121"/>
      <c r="H210" s="121"/>
      <c r="I210" s="121"/>
      <c r="J210" s="69"/>
      <c r="K210" s="121"/>
      <c r="L210" s="121"/>
      <c r="M210" s="121"/>
      <c r="N210" s="121"/>
      <c r="O210" s="121"/>
      <c r="P210" s="121"/>
      <c r="Q210" s="121"/>
      <c r="R210" s="121"/>
      <c r="S210" s="121"/>
      <c r="T210" s="121"/>
      <c r="U210" s="121"/>
      <c r="V210" s="121"/>
      <c r="W210" s="121"/>
    </row>
    <row r="211" spans="2:23" ht="13.5" customHeight="1" x14ac:dyDescent="0.25">
      <c r="B211" s="2"/>
      <c r="C211" s="2"/>
      <c r="D211" s="355"/>
      <c r="E211" s="356"/>
      <c r="F211" s="356"/>
      <c r="G211" s="356"/>
      <c r="H211" s="356"/>
      <c r="I211" s="356"/>
      <c r="J211" s="356"/>
      <c r="K211" s="356"/>
      <c r="L211" s="356"/>
      <c r="M211" s="356"/>
      <c r="N211" s="356"/>
      <c r="O211" s="356"/>
      <c r="P211" s="356"/>
      <c r="Q211" s="356"/>
      <c r="R211" s="356"/>
      <c r="S211" s="356"/>
      <c r="T211" s="356"/>
      <c r="U211" s="356"/>
      <c r="V211" s="356"/>
      <c r="W211" s="356"/>
    </row>
    <row r="212" spans="2:23" ht="13.5" customHeight="1" x14ac:dyDescent="0.25">
      <c r="B212" s="2"/>
      <c r="C212" s="2"/>
      <c r="D212" s="121"/>
      <c r="E212" s="121"/>
      <c r="F212" s="121"/>
      <c r="G212" s="121"/>
      <c r="H212" s="121"/>
      <c r="I212" s="121"/>
      <c r="J212" s="69"/>
      <c r="K212" s="121"/>
      <c r="L212" s="121"/>
      <c r="M212" s="121"/>
      <c r="N212" s="121"/>
      <c r="O212" s="121"/>
      <c r="P212" s="121"/>
      <c r="Q212" s="121"/>
      <c r="R212" s="121"/>
      <c r="S212" s="121"/>
      <c r="T212" s="121"/>
      <c r="U212" s="121"/>
      <c r="V212" s="121"/>
      <c r="W212" s="121"/>
    </row>
    <row r="213" spans="2:23" ht="13.5" customHeight="1" x14ac:dyDescent="0.25">
      <c r="B213" s="2"/>
      <c r="C213" s="2"/>
      <c r="D213" s="119"/>
      <c r="E213" s="39"/>
      <c r="F213" s="39"/>
      <c r="G213" s="39"/>
      <c r="H213" s="39"/>
      <c r="I213" s="39"/>
      <c r="J213" s="39"/>
      <c r="K213" s="39"/>
      <c r="L213" s="39"/>
      <c r="M213" s="39"/>
      <c r="N213" s="39"/>
      <c r="O213" s="39"/>
      <c r="P213" s="39"/>
      <c r="Q213" s="39"/>
      <c r="R213" s="39"/>
      <c r="S213" s="39"/>
      <c r="T213" s="39"/>
      <c r="U213" s="39"/>
      <c r="V213" s="39"/>
      <c r="W213" s="39"/>
    </row>
    <row r="214" spans="2:23" ht="13.5" customHeight="1" x14ac:dyDescent="0.25">
      <c r="B214" s="2"/>
      <c r="C214" s="2"/>
      <c r="D214" s="119"/>
      <c r="E214" s="39"/>
      <c r="F214" s="39"/>
      <c r="G214" s="39"/>
      <c r="H214" s="39"/>
      <c r="I214" s="39"/>
      <c r="J214" s="39"/>
      <c r="K214" s="39"/>
      <c r="L214" s="39"/>
      <c r="M214" s="39"/>
      <c r="N214" s="39"/>
      <c r="O214" s="39"/>
      <c r="P214" s="39"/>
      <c r="Q214" s="39"/>
      <c r="R214" s="39"/>
      <c r="S214" s="39"/>
      <c r="T214" s="39"/>
      <c r="U214" s="39"/>
      <c r="V214" s="39"/>
      <c r="W214" s="39"/>
    </row>
    <row r="215" spans="2:23" ht="13.5" customHeight="1" x14ac:dyDescent="0.25">
      <c r="B215" s="2"/>
      <c r="C215" s="2"/>
      <c r="D215" s="119"/>
      <c r="E215" s="39"/>
      <c r="F215" s="39"/>
      <c r="G215" s="39"/>
      <c r="H215" s="39"/>
      <c r="I215" s="39"/>
      <c r="J215" s="39"/>
      <c r="K215" s="39"/>
      <c r="L215" s="39"/>
      <c r="M215" s="39"/>
      <c r="N215" s="39"/>
      <c r="O215" s="39"/>
      <c r="P215" s="39"/>
      <c r="Q215" s="39"/>
      <c r="R215" s="39"/>
      <c r="S215" s="39"/>
      <c r="T215" s="39"/>
      <c r="U215" s="39"/>
      <c r="V215" s="39"/>
      <c r="W215" s="39"/>
    </row>
    <row r="216" spans="2:23" ht="13.5" customHeight="1" x14ac:dyDescent="0.2">
      <c r="D216" s="119"/>
      <c r="E216" s="39"/>
      <c r="F216" s="39"/>
      <c r="G216" s="39"/>
      <c r="H216" s="39"/>
      <c r="I216" s="39"/>
      <c r="J216" s="39"/>
      <c r="K216" s="39"/>
      <c r="L216" s="39"/>
      <c r="M216" s="39"/>
      <c r="N216" s="39"/>
      <c r="O216" s="39"/>
      <c r="P216" s="39"/>
      <c r="Q216" s="39"/>
      <c r="R216" s="39"/>
      <c r="S216" s="39"/>
      <c r="T216" s="39"/>
      <c r="U216" s="39"/>
      <c r="V216" s="39"/>
      <c r="W216" s="39"/>
    </row>
    <row r="217" spans="2:23" ht="13.5" customHeight="1" x14ac:dyDescent="0.25">
      <c r="D217" s="2"/>
      <c r="E217" s="2"/>
      <c r="F217" s="2"/>
      <c r="G217" s="2"/>
      <c r="H217" s="2"/>
      <c r="I217" s="2"/>
      <c r="J217" s="2"/>
      <c r="K217" s="2"/>
      <c r="L217" s="2"/>
      <c r="M217" s="2"/>
      <c r="N217" s="2"/>
      <c r="O217" s="2"/>
      <c r="P217" s="2"/>
      <c r="Q217" s="2"/>
      <c r="R217" s="2"/>
      <c r="S217" s="2"/>
      <c r="T217" s="2"/>
      <c r="U217" s="2"/>
      <c r="V217" s="2"/>
      <c r="W217" s="2"/>
    </row>
    <row r="218" spans="2:23" ht="15" x14ac:dyDescent="0.25">
      <c r="D218" s="2"/>
      <c r="E218" s="2"/>
      <c r="F218" s="2"/>
      <c r="G218" s="2"/>
      <c r="H218" s="2"/>
      <c r="I218" s="2"/>
      <c r="J218" s="36"/>
      <c r="K218" s="2"/>
      <c r="L218" s="36"/>
      <c r="M218" s="2"/>
      <c r="N218" s="36"/>
      <c r="O218" s="2"/>
      <c r="P218" s="36"/>
      <c r="Q218" s="2"/>
      <c r="R218" s="36"/>
      <c r="S218" s="2"/>
      <c r="T218" s="36"/>
      <c r="U218" s="2"/>
      <c r="V218" s="36"/>
      <c r="W218" s="36"/>
    </row>
    <row r="219" spans="2:23" ht="13.5" customHeight="1" x14ac:dyDescent="0.2">
      <c r="J219" s="6"/>
      <c r="L219" s="6"/>
      <c r="N219" s="6"/>
      <c r="P219" s="6"/>
      <c r="R219" s="6"/>
      <c r="T219" s="6"/>
      <c r="V219" s="6"/>
      <c r="W219" s="6"/>
    </row>
  </sheetData>
  <sheetProtection formatCells="0" insertRows="0" deleteRows="0"/>
  <protectedRanges>
    <protectedRange sqref="E22:W22" name="Range1"/>
    <protectedRange sqref="E31:W31" name="Range2"/>
    <protectedRange sqref="E42:W42" name="Range3"/>
    <protectedRange sqref="E51:W51" name="Range4"/>
    <protectedRange sqref="E69:W69" name="Range5"/>
    <protectedRange sqref="E77:W77" name="Range6"/>
    <protectedRange sqref="E85:W85" name="Range7"/>
    <protectedRange sqref="E93:W93" name="Range8"/>
    <protectedRange sqref="E102:W102" name="Range9"/>
    <protectedRange sqref="E110:W110" name="Range10"/>
    <protectedRange sqref="E127:W127" name="Range11"/>
    <protectedRange sqref="E135:W135" name="Range12"/>
    <protectedRange sqref="E142:W142" name="Range13"/>
    <protectedRange sqref="E149:W149" name="Range14"/>
    <protectedRange sqref="E119:W120 E157:W157 V167 T167 P167 N167 L167 J167 H167 F167 R167" name="Range15"/>
    <protectedRange sqref="E156:W156 E164:W166" name="Range16"/>
    <protectedRange sqref="F167 H167 J167 L167 N167 P167 T167 V167 R167" name="Range17"/>
    <protectedRange sqref="E175:W175" name="Range18"/>
    <protectedRange sqref="E188:E189 F188:F191 H188:H191 J188:J191 L188:L191 N188:N191 P188:P191 T188:T191 V188:V191 R188:R191 G188:G189 I188:I189 K188:K189 M188:M189 O188:O189 Q188:Q189 S188:S189 U188:U189 W188:W189" name="Range21"/>
    <protectedRange sqref="E167 G167 I167 K167 M167 O167 Q167 S167 U167 W167" name="Range16_1"/>
    <protectedRange sqref="E190:E191 G190:G191 I190:I191 K190:K191 M190:M191 O190:O191 Q190:Q191 S190:S191 U190:U191 W190:W191" name="Range20_1"/>
  </protectedRanges>
  <customSheetViews>
    <customSheetView guid="{55322F06-EF2B-4EBF-91FC-6C830D0D22C9}" fitToPage="1" showRuler="0">
      <pane xSplit="3" ySplit="11" topLeftCell="D12" activePane="bottomRight" state="frozen"/>
      <selection pane="bottomRight" activeCell="D19" sqref="D19"/>
      <pageMargins left="0.5" right="0.5" top="1" bottom="1" header="0.5" footer="0.5"/>
      <pageSetup scale="88" fitToHeight="5" orientation="landscape" r:id="rId1"/>
      <headerFooter alignWithMargins="0">
        <oddFooter>&amp;LSchedule D&amp;C&amp;A&amp;RUpdated: &amp;D</oddFooter>
      </headerFooter>
    </customSheetView>
    <customSheetView guid="{EC77BDF0-E4AB-4C37-A286-B132C795CB0B}" fitToPage="1" showRuler="0">
      <pane xSplit="3" ySplit="11" topLeftCell="D12" activePane="bottomRight" state="frozen"/>
      <selection pane="bottomRight" activeCell="F28" sqref="F28"/>
      <pageMargins left="0.5" right="0.5" top="1" bottom="1" header="0.5" footer="0.5"/>
      <pageSetup scale="88" fitToHeight="5" orientation="landscape" r:id="rId2"/>
      <headerFooter alignWithMargins="0">
        <oddFooter>&amp;LSchedule D&amp;C&amp;A&amp;RUpdated: &amp;D</oddFooter>
      </headerFooter>
    </customSheetView>
    <customSheetView guid="{96FAF5F8-BD57-4EDE-AC8B-7E6854529246}" fitToPage="1" showRuler="0">
      <pane xSplit="3" ySplit="10" topLeftCell="D11" activePane="bottomRight" state="frozen"/>
      <selection pane="bottomRight" activeCell="L14" sqref="L14"/>
      <pageMargins left="0.5" right="0.5" top="1" bottom="1" header="0.5" footer="0.5"/>
      <pageSetup scale="87" fitToHeight="5" orientation="landscape" r:id="rId3"/>
      <headerFooter alignWithMargins="0">
        <oddFooter>&amp;LSchedule D&amp;C&amp;A&amp;RUpdated: &amp;D</oddFooter>
      </headerFooter>
    </customSheetView>
  </customSheetViews>
  <mergeCells count="10">
    <mergeCell ref="D209:W209"/>
    <mergeCell ref="B1:E1"/>
    <mergeCell ref="D2:E2"/>
    <mergeCell ref="B2:C2"/>
    <mergeCell ref="D197:W197"/>
    <mergeCell ref="D199:W199"/>
    <mergeCell ref="D201:W201"/>
    <mergeCell ref="D203:W203"/>
    <mergeCell ref="D205:W205"/>
    <mergeCell ref="D207:W207"/>
  </mergeCells>
  <phoneticPr fontId="7" type="noConversion"/>
  <printOptions headings="1"/>
  <pageMargins left="0.25" right="0.5" top="0.75" bottom="0.75" header="0.5" footer="0.5"/>
  <pageSetup paperSize="5" scale="96" fitToHeight="10" orientation="landscape" r:id="rId4"/>
  <headerFooter alignWithMargins="0">
    <oddFooter>&amp;L&amp;F&amp;C&amp;A&amp;RUpdated: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101"/>
  <sheetViews>
    <sheetView zoomScaleNormal="100" workbookViewId="0">
      <pane ySplit="7" topLeftCell="A61" activePane="bottomLeft" state="frozen"/>
      <selection activeCell="A40" sqref="A40:Q40"/>
      <selection pane="bottomLeft" activeCell="D78" sqref="D78"/>
    </sheetView>
  </sheetViews>
  <sheetFormatPr defaultColWidth="9.140625" defaultRowHeight="15" x14ac:dyDescent="0.25"/>
  <cols>
    <col min="1" max="1" width="4.28515625" style="2" customWidth="1"/>
    <col min="2" max="2" width="9.28515625" style="2" customWidth="1"/>
    <col min="3" max="3" width="30.140625" style="2" customWidth="1"/>
    <col min="4" max="4" width="12.7109375" style="2" customWidth="1"/>
    <col min="5" max="5" width="1.7109375" style="2" customWidth="1"/>
    <col min="6" max="6" width="12.7109375" style="56" customWidth="1"/>
    <col min="7" max="7" width="1.7109375" style="56" customWidth="1"/>
    <col min="8" max="8" width="12.7109375" style="56" customWidth="1"/>
    <col min="9" max="9" width="1.85546875" style="56" customWidth="1"/>
    <col min="10" max="10" width="12.7109375" style="56" customWidth="1"/>
    <col min="11" max="11" width="1.7109375" style="56" customWidth="1"/>
    <col min="12" max="12" width="12.7109375" style="56" customWidth="1"/>
    <col min="13" max="13" width="1.7109375" style="56" customWidth="1"/>
    <col min="14" max="14" width="12.7109375" style="2" customWidth="1"/>
    <col min="15" max="15" width="1" style="2" customWidth="1"/>
    <col min="16" max="16" width="11.7109375" style="132" customWidth="1"/>
    <col min="17" max="17" width="25.85546875" style="60" customWidth="1"/>
    <col min="18" max="16384" width="9.140625" style="2"/>
  </cols>
  <sheetData>
    <row r="1" spans="1:17" s="28" customFormat="1" ht="18.75" x14ac:dyDescent="0.3">
      <c r="A1" s="417" t="str">
        <f>Entity</f>
        <v>Name of Tribe</v>
      </c>
      <c r="B1" s="417"/>
      <c r="C1" s="417"/>
      <c r="D1" s="40"/>
      <c r="E1" s="40"/>
      <c r="F1" s="72"/>
      <c r="G1" s="72"/>
      <c r="H1" s="72"/>
      <c r="I1" s="72"/>
      <c r="J1" s="72"/>
      <c r="K1" s="72"/>
      <c r="L1" s="72"/>
      <c r="M1" s="72"/>
      <c r="N1" s="40"/>
      <c r="O1" s="40"/>
      <c r="P1" s="122" t="s">
        <v>145</v>
      </c>
      <c r="Q1" s="123"/>
    </row>
    <row r="2" spans="1:17" s="28" customFormat="1" ht="18.75" x14ac:dyDescent="0.3">
      <c r="A2" s="417" t="str">
        <f>'start here-do not delete'!G30</f>
        <v>FY 2022</v>
      </c>
      <c r="B2" s="417"/>
      <c r="C2" s="96" t="s">
        <v>161</v>
      </c>
      <c r="D2" s="40"/>
      <c r="E2" s="40"/>
      <c r="F2" s="72"/>
      <c r="G2" s="72"/>
      <c r="H2" s="72"/>
      <c r="I2" s="72"/>
      <c r="J2" s="72"/>
      <c r="K2" s="72"/>
      <c r="L2" s="72"/>
      <c r="M2" s="72"/>
      <c r="N2" s="40"/>
      <c r="O2" s="40"/>
      <c r="P2" s="124"/>
      <c r="Q2" s="123"/>
    </row>
    <row r="3" spans="1:17" s="127" customFormat="1" ht="15.75" x14ac:dyDescent="0.25">
      <c r="D3" s="29" t="str">
        <f>'start here-do not delete'!G30</f>
        <v>FY 2022</v>
      </c>
      <c r="E3" s="29"/>
      <c r="F3" s="30"/>
      <c r="G3" s="30"/>
      <c r="H3" s="29" t="s">
        <v>31</v>
      </c>
      <c r="I3" s="29"/>
      <c r="J3" s="129" t="s">
        <v>209</v>
      </c>
      <c r="K3" s="29"/>
      <c r="L3" s="29" t="s">
        <v>152</v>
      </c>
      <c r="M3" s="29"/>
      <c r="N3" s="29" t="s">
        <v>1</v>
      </c>
      <c r="O3" s="29"/>
      <c r="P3" s="128"/>
      <c r="Q3" s="29"/>
    </row>
    <row r="4" spans="1:17" s="127" customFormat="1" ht="15.75" x14ac:dyDescent="0.25">
      <c r="D4" s="29" t="s">
        <v>0</v>
      </c>
      <c r="E4" s="29"/>
      <c r="F4" s="29"/>
      <c r="G4" s="29"/>
      <c r="H4" s="29" t="s">
        <v>37</v>
      </c>
      <c r="I4" s="29"/>
      <c r="J4" s="129" t="s">
        <v>210</v>
      </c>
      <c r="K4" s="29"/>
      <c r="L4" s="29" t="s">
        <v>120</v>
      </c>
      <c r="M4" s="29"/>
      <c r="N4" s="29" t="str">
        <f>A2</f>
        <v>FY 2022</v>
      </c>
      <c r="O4" s="29"/>
      <c r="P4" s="128" t="s">
        <v>111</v>
      </c>
      <c r="Q4" s="29"/>
    </row>
    <row r="5" spans="1:17" s="127" customFormat="1" ht="15.75" x14ac:dyDescent="0.25">
      <c r="D5" s="31" t="s">
        <v>443</v>
      </c>
      <c r="E5" s="31"/>
      <c r="F5" s="29" t="s">
        <v>36</v>
      </c>
      <c r="G5" s="29"/>
      <c r="H5" s="31" t="s">
        <v>0</v>
      </c>
      <c r="I5" s="31"/>
      <c r="J5" s="197" t="s">
        <v>211</v>
      </c>
      <c r="K5" s="31"/>
      <c r="L5" s="31" t="s">
        <v>189</v>
      </c>
      <c r="M5" s="29"/>
      <c r="N5" s="29" t="s">
        <v>0</v>
      </c>
      <c r="O5" s="29"/>
      <c r="P5" s="128" t="s">
        <v>112</v>
      </c>
      <c r="Q5" s="29"/>
    </row>
    <row r="6" spans="1:17" s="127" customFormat="1" ht="16.5" thickBot="1" x14ac:dyDescent="0.3">
      <c r="A6" s="130" t="s">
        <v>79</v>
      </c>
      <c r="B6" s="130"/>
      <c r="C6" s="130"/>
      <c r="D6" s="32" t="s">
        <v>444</v>
      </c>
      <c r="E6" s="32"/>
      <c r="F6" s="32"/>
      <c r="G6" s="32"/>
      <c r="H6" s="198" t="s">
        <v>364</v>
      </c>
      <c r="I6" s="198"/>
      <c r="J6" s="32" t="s">
        <v>265</v>
      </c>
      <c r="K6" s="32"/>
      <c r="L6" s="32" t="s">
        <v>265</v>
      </c>
      <c r="M6" s="32"/>
      <c r="N6" s="32" t="s">
        <v>7</v>
      </c>
      <c r="O6" s="32"/>
      <c r="P6" s="131" t="s">
        <v>136</v>
      </c>
      <c r="Q6" s="32" t="s">
        <v>80</v>
      </c>
    </row>
    <row r="7" spans="1:17" s="127" customFormat="1" ht="15.75" x14ac:dyDescent="0.25">
      <c r="A7" s="295"/>
      <c r="B7" s="295"/>
      <c r="C7" s="295"/>
      <c r="D7" s="31"/>
      <c r="E7" s="31"/>
      <c r="F7" s="66" t="s">
        <v>25</v>
      </c>
      <c r="G7" s="58"/>
      <c r="H7" s="66" t="s">
        <v>26</v>
      </c>
      <c r="I7" s="66"/>
      <c r="J7" s="66" t="s">
        <v>76</v>
      </c>
      <c r="K7" s="58"/>
      <c r="L7" s="66" t="s">
        <v>109</v>
      </c>
      <c r="M7" s="31"/>
      <c r="N7" s="31"/>
      <c r="O7" s="31"/>
      <c r="P7" s="296"/>
      <c r="Q7" s="31"/>
    </row>
    <row r="8" spans="1:17" x14ac:dyDescent="0.25">
      <c r="A8" s="303" t="s">
        <v>375</v>
      </c>
    </row>
    <row r="9" spans="1:17" x14ac:dyDescent="0.25">
      <c r="A9" s="59" t="s">
        <v>249</v>
      </c>
      <c r="C9" s="59"/>
    </row>
    <row r="10" spans="1:17" x14ac:dyDescent="0.25">
      <c r="A10" s="41" t="s">
        <v>280</v>
      </c>
      <c r="C10" s="59"/>
    </row>
    <row r="11" spans="1:17" x14ac:dyDescent="0.25">
      <c r="A11" s="41"/>
      <c r="B11" s="2" t="s">
        <v>81</v>
      </c>
      <c r="D11" s="391">
        <v>79252</v>
      </c>
      <c r="E11" s="392"/>
      <c r="F11" s="393"/>
      <c r="G11" s="393"/>
      <c r="H11" s="393"/>
      <c r="I11" s="34"/>
      <c r="J11" s="34"/>
      <c r="K11" s="34"/>
      <c r="L11" s="34"/>
      <c r="N11" s="2">
        <f t="shared" ref="N11:N31" si="0">D11-SUM(F11:L11)</f>
        <v>79252</v>
      </c>
      <c r="P11" s="73">
        <f t="shared" ref="P11:P26" si="1">ROUND(N11/D11,2)</f>
        <v>1</v>
      </c>
    </row>
    <row r="12" spans="1:17" x14ac:dyDescent="0.25">
      <c r="A12" s="41"/>
      <c r="B12" s="2" t="s">
        <v>82</v>
      </c>
      <c r="D12" s="393">
        <v>46450</v>
      </c>
      <c r="E12" s="392"/>
      <c r="F12" s="393"/>
      <c r="G12" s="393"/>
      <c r="H12" s="393"/>
      <c r="I12" s="34"/>
      <c r="J12" s="34"/>
      <c r="K12" s="34"/>
      <c r="L12" s="34"/>
      <c r="N12" s="2">
        <f t="shared" si="0"/>
        <v>46450</v>
      </c>
      <c r="P12" s="73">
        <f t="shared" si="1"/>
        <v>1</v>
      </c>
    </row>
    <row r="13" spans="1:17" x14ac:dyDescent="0.25">
      <c r="A13" s="41"/>
      <c r="B13" s="2" t="s">
        <v>83</v>
      </c>
      <c r="D13" s="393">
        <v>40350</v>
      </c>
      <c r="E13" s="392"/>
      <c r="F13" s="393"/>
      <c r="G13" s="393"/>
      <c r="H13" s="393"/>
      <c r="I13" s="34"/>
      <c r="J13" s="34"/>
      <c r="K13" s="34"/>
      <c r="L13" s="34"/>
      <c r="N13" s="2">
        <f t="shared" si="0"/>
        <v>40350</v>
      </c>
      <c r="P13" s="73">
        <f t="shared" si="1"/>
        <v>1</v>
      </c>
    </row>
    <row r="14" spans="1:17" x14ac:dyDescent="0.25">
      <c r="A14" s="41"/>
      <c r="B14" s="2" t="s">
        <v>84</v>
      </c>
      <c r="D14" s="393">
        <v>214229</v>
      </c>
      <c r="E14" s="392"/>
      <c r="F14" s="393"/>
      <c r="G14" s="393"/>
      <c r="H14" s="391">
        <v>25000</v>
      </c>
      <c r="I14" s="34"/>
      <c r="J14" s="34"/>
      <c r="K14" s="34"/>
      <c r="L14" s="34"/>
      <c r="N14" s="2">
        <f t="shared" ref="N14" si="2">D14-SUM(F14:L14)</f>
        <v>189229</v>
      </c>
      <c r="P14" s="73">
        <f t="shared" ref="P14" si="3">ROUND(N14/D14,2)</f>
        <v>0.88</v>
      </c>
    </row>
    <row r="15" spans="1:17" x14ac:dyDescent="0.25">
      <c r="A15" s="41"/>
      <c r="B15" s="2" t="s">
        <v>526</v>
      </c>
      <c r="D15" s="393">
        <v>60323</v>
      </c>
      <c r="E15" s="392"/>
      <c r="F15" s="393"/>
      <c r="G15" s="393"/>
      <c r="H15" s="393"/>
      <c r="I15" s="34"/>
      <c r="J15" s="34"/>
      <c r="K15" s="34"/>
      <c r="L15" s="34"/>
      <c r="N15" s="2">
        <f t="shared" si="0"/>
        <v>60323</v>
      </c>
      <c r="P15" s="73">
        <f t="shared" si="1"/>
        <v>1</v>
      </c>
    </row>
    <row r="16" spans="1:17" x14ac:dyDescent="0.25">
      <c r="A16" s="41"/>
      <c r="D16" s="34"/>
      <c r="E16" s="33"/>
      <c r="F16" s="34"/>
      <c r="G16" s="34"/>
      <c r="H16" s="34"/>
      <c r="I16" s="34"/>
      <c r="J16" s="34"/>
      <c r="K16" s="34"/>
      <c r="L16" s="34"/>
      <c r="P16" s="73"/>
    </row>
    <row r="17" spans="1:17" x14ac:dyDescent="0.25">
      <c r="A17" s="41"/>
      <c r="C17" s="2" t="s">
        <v>284</v>
      </c>
      <c r="D17" s="34"/>
      <c r="E17" s="33"/>
      <c r="F17" s="34"/>
      <c r="G17" s="34"/>
      <c r="H17" s="34"/>
      <c r="I17" s="34"/>
      <c r="J17" s="34"/>
      <c r="K17" s="34"/>
      <c r="L17" s="34"/>
      <c r="N17" s="140">
        <f>SUM(N11:N16)</f>
        <v>415604</v>
      </c>
      <c r="P17" s="73"/>
      <c r="Q17" s="2"/>
    </row>
    <row r="18" spans="1:17" x14ac:dyDescent="0.25">
      <c r="A18" s="41" t="s">
        <v>281</v>
      </c>
      <c r="D18" s="34"/>
      <c r="E18" s="33"/>
      <c r="F18" s="34"/>
      <c r="G18" s="34"/>
      <c r="H18" s="34"/>
      <c r="I18" s="34"/>
      <c r="J18" s="34"/>
      <c r="K18" s="34"/>
      <c r="L18" s="34"/>
      <c r="P18" s="73"/>
    </row>
    <row r="19" spans="1:17" x14ac:dyDescent="0.25">
      <c r="A19" s="41"/>
      <c r="B19" s="2" t="s">
        <v>118</v>
      </c>
      <c r="D19" s="34">
        <v>83736</v>
      </c>
      <c r="E19" s="33"/>
      <c r="F19" s="34"/>
      <c r="G19" s="34"/>
      <c r="H19" s="34"/>
      <c r="I19" s="34"/>
      <c r="J19" s="34"/>
      <c r="K19" s="34"/>
      <c r="L19" s="394">
        <v>15569</v>
      </c>
      <c r="N19" s="2">
        <f t="shared" si="0"/>
        <v>68167</v>
      </c>
      <c r="P19" s="73">
        <f t="shared" si="1"/>
        <v>0.81</v>
      </c>
    </row>
    <row r="20" spans="1:17" x14ac:dyDescent="0.25">
      <c r="A20" s="41"/>
      <c r="B20" s="2" t="s">
        <v>335</v>
      </c>
      <c r="D20" s="34"/>
      <c r="E20" s="33"/>
      <c r="F20" s="34"/>
      <c r="G20" s="34"/>
      <c r="H20" s="34"/>
      <c r="I20" s="34"/>
      <c r="J20" s="34"/>
      <c r="K20" s="34"/>
      <c r="L20" s="34"/>
      <c r="N20" s="2">
        <f t="shared" si="0"/>
        <v>0</v>
      </c>
      <c r="P20" s="73" t="e">
        <f t="shared" si="1"/>
        <v>#DIV/0!</v>
      </c>
      <c r="Q20" s="108"/>
    </row>
    <row r="21" spans="1:17" x14ac:dyDescent="0.25">
      <c r="A21" s="41"/>
      <c r="D21" s="34"/>
      <c r="E21" s="33"/>
      <c r="F21" s="34"/>
      <c r="G21" s="34"/>
      <c r="H21" s="34"/>
      <c r="I21" s="34"/>
      <c r="J21" s="34"/>
      <c r="K21" s="34"/>
      <c r="L21" s="34"/>
      <c r="P21" s="73"/>
      <c r="Q21" s="108"/>
    </row>
    <row r="22" spans="1:17" x14ac:dyDescent="0.25">
      <c r="A22" s="41"/>
      <c r="C22" s="2" t="s">
        <v>284</v>
      </c>
      <c r="D22" s="34"/>
      <c r="E22" s="33"/>
      <c r="F22" s="34"/>
      <c r="G22" s="34"/>
      <c r="H22" s="34"/>
      <c r="I22" s="34"/>
      <c r="J22" s="34"/>
      <c r="K22" s="34"/>
      <c r="L22" s="34"/>
      <c r="N22" s="140">
        <f>SUM(N19:N21)</f>
        <v>68167</v>
      </c>
      <c r="P22" s="73"/>
      <c r="Q22" s="108"/>
    </row>
    <row r="23" spans="1:17" x14ac:dyDescent="0.25">
      <c r="A23" s="41" t="s">
        <v>282</v>
      </c>
      <c r="D23" s="34"/>
      <c r="E23" s="33"/>
      <c r="F23" s="34"/>
      <c r="G23" s="34"/>
      <c r="H23" s="34"/>
      <c r="I23" s="34"/>
      <c r="J23" s="34"/>
      <c r="K23" s="34"/>
      <c r="L23" s="34"/>
      <c r="P23" s="73"/>
      <c r="Q23" s="108"/>
    </row>
    <row r="24" spans="1:17" x14ac:dyDescent="0.25">
      <c r="A24" s="41"/>
      <c r="B24" s="2" t="s">
        <v>85</v>
      </c>
      <c r="D24" s="393">
        <v>58786</v>
      </c>
      <c r="E24" s="33"/>
      <c r="F24" s="34"/>
      <c r="G24" s="34"/>
      <c r="H24" s="34"/>
      <c r="I24" s="34"/>
      <c r="J24" s="34"/>
      <c r="K24" s="34"/>
      <c r="L24" s="34"/>
      <c r="N24" s="2">
        <f t="shared" si="0"/>
        <v>58786</v>
      </c>
      <c r="P24" s="73">
        <f t="shared" si="1"/>
        <v>1</v>
      </c>
      <c r="Q24" s="108"/>
    </row>
    <row r="25" spans="1:17" x14ac:dyDescent="0.25">
      <c r="A25" s="41"/>
      <c r="B25" s="2" t="s">
        <v>144</v>
      </c>
      <c r="D25" s="393">
        <v>81377</v>
      </c>
      <c r="E25" s="33"/>
      <c r="F25" s="34"/>
      <c r="G25" s="34"/>
      <c r="H25" s="34"/>
      <c r="I25" s="34"/>
      <c r="J25" s="34"/>
      <c r="K25" s="34"/>
      <c r="L25" s="34"/>
      <c r="N25" s="2">
        <f t="shared" si="0"/>
        <v>81377</v>
      </c>
      <c r="P25" s="73">
        <f t="shared" si="1"/>
        <v>1</v>
      </c>
      <c r="Q25" s="108"/>
    </row>
    <row r="26" spans="1:17" x14ac:dyDescent="0.25">
      <c r="A26" s="41"/>
      <c r="B26" s="2" t="s">
        <v>86</v>
      </c>
      <c r="D26" s="393">
        <v>30077</v>
      </c>
      <c r="E26" s="33"/>
      <c r="F26" s="34"/>
      <c r="G26" s="34"/>
      <c r="H26" s="34"/>
      <c r="I26" s="34"/>
      <c r="J26" s="34"/>
      <c r="K26" s="34"/>
      <c r="L26" s="34"/>
      <c r="N26" s="2">
        <f t="shared" si="0"/>
        <v>30077</v>
      </c>
      <c r="P26" s="73">
        <f t="shared" si="1"/>
        <v>1</v>
      </c>
      <c r="Q26" s="108"/>
    </row>
    <row r="27" spans="1:17" x14ac:dyDescent="0.25">
      <c r="A27" s="41"/>
      <c r="D27" s="34"/>
      <c r="E27" s="33"/>
      <c r="F27" s="34"/>
      <c r="G27" s="34"/>
      <c r="H27" s="34"/>
      <c r="I27" s="34"/>
      <c r="J27" s="34"/>
      <c r="K27" s="34"/>
      <c r="L27" s="34"/>
      <c r="P27" s="73"/>
      <c r="Q27" s="108"/>
    </row>
    <row r="28" spans="1:17" x14ac:dyDescent="0.25">
      <c r="A28" s="41"/>
      <c r="C28" s="2" t="s">
        <v>284</v>
      </c>
      <c r="D28" s="34"/>
      <c r="E28" s="33"/>
      <c r="F28" s="34"/>
      <c r="G28" s="34"/>
      <c r="H28" s="34"/>
      <c r="I28" s="34"/>
      <c r="J28" s="34"/>
      <c r="K28" s="34"/>
      <c r="L28" s="34"/>
      <c r="N28" s="140">
        <f>SUM(N24:N27)</f>
        <v>170240</v>
      </c>
      <c r="P28" s="73"/>
      <c r="Q28" s="108"/>
    </row>
    <row r="29" spans="1:17" x14ac:dyDescent="0.25">
      <c r="A29" s="41" t="s">
        <v>283</v>
      </c>
      <c r="D29" s="34"/>
      <c r="E29" s="33"/>
      <c r="F29" s="34"/>
      <c r="G29" s="34"/>
      <c r="H29" s="34"/>
      <c r="I29" s="34"/>
      <c r="J29" s="34"/>
      <c r="K29" s="34"/>
      <c r="L29" s="34"/>
      <c r="P29" s="73"/>
      <c r="Q29" s="108"/>
    </row>
    <row r="30" spans="1:17" x14ac:dyDescent="0.25">
      <c r="B30" s="2" t="s">
        <v>110</v>
      </c>
      <c r="D30" s="393">
        <v>220415</v>
      </c>
      <c r="E30" s="392"/>
      <c r="F30" s="393"/>
      <c r="G30" s="393"/>
      <c r="H30" s="393"/>
      <c r="I30" s="393"/>
      <c r="J30" s="393"/>
      <c r="K30" s="393"/>
      <c r="L30" s="393">
        <v>110207</v>
      </c>
      <c r="M30" s="46"/>
      <c r="N30" s="2">
        <f t="shared" si="0"/>
        <v>110208</v>
      </c>
      <c r="P30" s="73">
        <f>ROUND(N30/D30,2)</f>
        <v>0.5</v>
      </c>
      <c r="Q30" s="108"/>
    </row>
    <row r="31" spans="1:17" x14ac:dyDescent="0.25">
      <c r="B31" s="2" t="s">
        <v>334</v>
      </c>
      <c r="D31" s="393">
        <v>157123</v>
      </c>
      <c r="E31" s="392"/>
      <c r="F31" s="393"/>
      <c r="G31" s="393"/>
      <c r="H31" s="393"/>
      <c r="I31" s="393"/>
      <c r="J31" s="393"/>
      <c r="K31" s="393"/>
      <c r="L31" s="393">
        <v>133555</v>
      </c>
      <c r="M31" s="46"/>
      <c r="N31" s="2">
        <f t="shared" si="0"/>
        <v>23568</v>
      </c>
      <c r="P31" s="73">
        <f>ROUND(N31/D31,2)</f>
        <v>0.15</v>
      </c>
      <c r="Q31" s="108"/>
    </row>
    <row r="32" spans="1:17" x14ac:dyDescent="0.25">
      <c r="D32" s="34"/>
      <c r="E32" s="33"/>
      <c r="F32" s="34"/>
      <c r="G32" s="34"/>
      <c r="H32" s="34"/>
      <c r="I32" s="34"/>
      <c r="J32" s="34"/>
      <c r="K32" s="34"/>
      <c r="L32" s="34"/>
      <c r="M32" s="46"/>
      <c r="P32" s="73"/>
      <c r="Q32" s="108"/>
    </row>
    <row r="33" spans="1:19" x14ac:dyDescent="0.25">
      <c r="C33" s="2" t="s">
        <v>284</v>
      </c>
      <c r="D33" s="34"/>
      <c r="E33" s="33"/>
      <c r="F33" s="34"/>
      <c r="G33" s="34"/>
      <c r="H33" s="34"/>
      <c r="I33" s="34"/>
      <c r="J33" s="34"/>
      <c r="K33" s="34"/>
      <c r="L33" s="34"/>
      <c r="M33" s="46"/>
      <c r="N33" s="140">
        <f>SUM(N30:N32)</f>
        <v>133776</v>
      </c>
      <c r="P33" s="73"/>
      <c r="Q33" s="108"/>
    </row>
    <row r="34" spans="1:19" x14ac:dyDescent="0.25">
      <c r="D34" s="65"/>
      <c r="E34" s="36"/>
      <c r="F34" s="65"/>
      <c r="G34" s="36"/>
      <c r="H34" s="65"/>
      <c r="I34" s="36"/>
      <c r="J34" s="65"/>
      <c r="K34" s="36"/>
      <c r="L34" s="65"/>
      <c r="M34" s="36"/>
      <c r="N34" s="65"/>
      <c r="O34" s="36"/>
      <c r="P34" s="133"/>
    </row>
    <row r="35" spans="1:19" x14ac:dyDescent="0.25">
      <c r="B35" s="47" t="s">
        <v>156</v>
      </c>
      <c r="C35" s="47"/>
      <c r="D35" s="36">
        <f>SUM(D11:D34)</f>
        <v>1072118</v>
      </c>
      <c r="E35" s="36"/>
      <c r="F35" s="36">
        <f>SUM(F11:F34)</f>
        <v>0</v>
      </c>
      <c r="G35" s="36"/>
      <c r="H35" s="36">
        <f>SUM(H11:H34)</f>
        <v>25000</v>
      </c>
      <c r="I35" s="36"/>
      <c r="J35" s="36">
        <f>SUM(J11:J34)</f>
        <v>0</v>
      </c>
      <c r="K35" s="36"/>
      <c r="L35" s="36">
        <f>SUM(L11:L34)</f>
        <v>259331</v>
      </c>
      <c r="M35" s="36"/>
      <c r="N35" s="36">
        <f>N17+N22+N28+N33</f>
        <v>787787</v>
      </c>
      <c r="O35" s="36"/>
      <c r="P35" s="134"/>
    </row>
    <row r="36" spans="1:19" x14ac:dyDescent="0.25">
      <c r="E36" s="36"/>
      <c r="G36" s="46"/>
      <c r="K36" s="46"/>
      <c r="M36" s="46"/>
    </row>
    <row r="37" spans="1:19" x14ac:dyDescent="0.25">
      <c r="A37" s="70" t="s">
        <v>153</v>
      </c>
      <c r="B37" s="70"/>
      <c r="C37" s="70"/>
      <c r="D37" s="392">
        <v>353799</v>
      </c>
      <c r="E37" s="392"/>
      <c r="F37" s="393"/>
      <c r="G37" s="393"/>
      <c r="H37" s="393">
        <v>8250</v>
      </c>
      <c r="I37" s="393"/>
      <c r="J37" s="393"/>
      <c r="K37" s="393"/>
      <c r="L37" s="393">
        <v>85580</v>
      </c>
      <c r="M37" s="46"/>
      <c r="N37" s="2">
        <f t="shared" ref="N37:N62" si="4">D37-SUM(F37:L37)</f>
        <v>259969</v>
      </c>
      <c r="P37" s="73"/>
      <c r="Q37" s="108"/>
    </row>
    <row r="38" spans="1:19" x14ac:dyDescent="0.25">
      <c r="A38" s="70" t="s">
        <v>332</v>
      </c>
      <c r="B38" s="70"/>
      <c r="C38" s="70"/>
      <c r="D38" s="70"/>
      <c r="E38" s="33"/>
      <c r="F38" s="34"/>
      <c r="G38" s="34"/>
      <c r="H38" s="34"/>
      <c r="I38" s="34"/>
      <c r="J38" s="34"/>
      <c r="K38" s="34"/>
      <c r="L38" s="34"/>
      <c r="M38" s="46"/>
      <c r="P38" s="73"/>
      <c r="Q38" s="108"/>
    </row>
    <row r="39" spans="1:19" x14ac:dyDescent="0.25">
      <c r="B39" s="280" t="s">
        <v>365</v>
      </c>
      <c r="C39" s="280"/>
      <c r="D39" s="392">
        <v>85000</v>
      </c>
      <c r="E39" s="392"/>
      <c r="F39" s="393"/>
      <c r="G39" s="393"/>
      <c r="H39" s="393">
        <v>25000</v>
      </c>
      <c r="I39" s="34"/>
      <c r="J39" s="34"/>
      <c r="K39" s="34"/>
      <c r="L39" s="34"/>
      <c r="M39" s="34"/>
      <c r="N39" s="268">
        <f t="shared" ref="N39:N42" si="5">D39-SUM(F39:L39)</f>
        <v>60000</v>
      </c>
      <c r="O39" s="268"/>
      <c r="P39" s="71"/>
      <c r="Q39" s="108"/>
      <c r="R39" s="12"/>
      <c r="S39" s="12"/>
    </row>
    <row r="40" spans="1:19" x14ac:dyDescent="0.25">
      <c r="B40" s="280" t="s">
        <v>366</v>
      </c>
      <c r="C40" s="280"/>
      <c r="D40" s="392">
        <v>7000</v>
      </c>
      <c r="E40" s="392"/>
      <c r="F40" s="393"/>
      <c r="G40" s="393"/>
      <c r="H40" s="393">
        <v>5486</v>
      </c>
      <c r="I40" s="34"/>
      <c r="J40" s="34"/>
      <c r="K40" s="34"/>
      <c r="L40" s="34"/>
      <c r="M40" s="34"/>
      <c r="N40" s="268">
        <f t="shared" si="5"/>
        <v>1514</v>
      </c>
      <c r="O40" s="268"/>
      <c r="P40" s="71"/>
      <c r="Q40" s="108"/>
      <c r="R40" s="12"/>
      <c r="S40" s="12"/>
    </row>
    <row r="41" spans="1:19" x14ac:dyDescent="0.25">
      <c r="B41" s="280" t="s">
        <v>353</v>
      </c>
      <c r="C41" s="280"/>
      <c r="D41" s="392">
        <v>10000</v>
      </c>
      <c r="E41" s="392"/>
      <c r="F41" s="393"/>
      <c r="G41" s="393"/>
      <c r="H41" s="393"/>
      <c r="I41" s="34"/>
      <c r="J41" s="34"/>
      <c r="K41" s="34"/>
      <c r="L41" s="34"/>
      <c r="M41" s="34"/>
      <c r="N41" s="268">
        <f t="shared" si="5"/>
        <v>10000</v>
      </c>
      <c r="O41" s="268"/>
      <c r="P41" s="71"/>
      <c r="Q41" s="108"/>
      <c r="R41" s="12"/>
      <c r="S41" s="12"/>
    </row>
    <row r="42" spans="1:19" x14ac:dyDescent="0.25">
      <c r="B42" s="280" t="s">
        <v>367</v>
      </c>
      <c r="C42" s="280"/>
      <c r="D42" s="392">
        <v>50000</v>
      </c>
      <c r="E42" s="392"/>
      <c r="F42" s="393"/>
      <c r="G42" s="393"/>
      <c r="H42" s="393"/>
      <c r="I42" s="34"/>
      <c r="J42" s="34"/>
      <c r="K42" s="34"/>
      <c r="L42" s="34"/>
      <c r="M42" s="34"/>
      <c r="N42" s="268">
        <f t="shared" si="5"/>
        <v>50000</v>
      </c>
      <c r="O42" s="268"/>
      <c r="P42" s="71"/>
      <c r="Q42" s="108"/>
      <c r="R42" s="12"/>
      <c r="S42" s="12"/>
    </row>
    <row r="43" spans="1:19" x14ac:dyDescent="0.25">
      <c r="B43" s="280" t="s">
        <v>368</v>
      </c>
      <c r="C43" s="280"/>
      <c r="D43" s="268">
        <f>'Exh H professional services'!C17</f>
        <v>10845</v>
      </c>
      <c r="E43" s="33"/>
      <c r="F43" s="34"/>
      <c r="G43" s="34"/>
      <c r="H43" s="34"/>
      <c r="I43" s="34"/>
      <c r="J43" s="34"/>
      <c r="K43" s="34"/>
      <c r="L43" s="34"/>
      <c r="M43" s="34"/>
      <c r="N43" s="268">
        <f t="shared" ref="N43" si="6">D43-SUM(F43:L43)</f>
        <v>10845</v>
      </c>
      <c r="O43" s="268"/>
      <c r="P43" s="71"/>
      <c r="Q43" s="108"/>
      <c r="R43" s="12"/>
      <c r="S43" s="12"/>
    </row>
    <row r="44" spans="1:19" x14ac:dyDescent="0.25">
      <c r="A44" s="70" t="s">
        <v>91</v>
      </c>
      <c r="B44" s="70"/>
      <c r="C44" s="70"/>
      <c r="D44" s="392">
        <v>6000</v>
      </c>
      <c r="E44" s="392"/>
      <c r="F44" s="393"/>
      <c r="G44" s="393"/>
      <c r="H44" s="393"/>
      <c r="I44" s="393"/>
      <c r="J44" s="393"/>
      <c r="K44" s="393"/>
      <c r="L44" s="393"/>
      <c r="M44" s="34"/>
      <c r="N44" s="70">
        <f t="shared" ref="N44:N49" si="7">D44-SUM(F44:L44)</f>
        <v>6000</v>
      </c>
      <c r="O44" s="70"/>
      <c r="P44" s="71"/>
      <c r="Q44" s="108"/>
      <c r="R44" s="12"/>
      <c r="S44" s="12"/>
    </row>
    <row r="45" spans="1:19" x14ac:dyDescent="0.25">
      <c r="A45" s="70" t="s">
        <v>137</v>
      </c>
      <c r="B45" s="70"/>
      <c r="C45" s="70"/>
      <c r="D45" s="392">
        <v>500</v>
      </c>
      <c r="E45" s="392"/>
      <c r="F45" s="393">
        <v>500</v>
      </c>
      <c r="G45" s="393"/>
      <c r="H45" s="393"/>
      <c r="I45" s="393"/>
      <c r="J45" s="393"/>
      <c r="K45" s="393"/>
      <c r="L45" s="393"/>
      <c r="M45" s="34"/>
      <c r="N45" s="70">
        <f t="shared" si="7"/>
        <v>0</v>
      </c>
      <c r="O45" s="70"/>
      <c r="P45" s="71"/>
      <c r="Q45" s="108"/>
      <c r="R45" s="12"/>
      <c r="S45" s="12"/>
    </row>
    <row r="46" spans="1:19" x14ac:dyDescent="0.25">
      <c r="A46" s="70" t="s">
        <v>107</v>
      </c>
      <c r="B46" s="70"/>
      <c r="C46" s="70"/>
      <c r="D46" s="392">
        <v>4526</v>
      </c>
      <c r="E46" s="392"/>
      <c r="F46" s="393"/>
      <c r="G46" s="393"/>
      <c r="H46" s="393"/>
      <c r="I46" s="393"/>
      <c r="J46" s="393"/>
      <c r="K46" s="393"/>
      <c r="L46" s="393"/>
      <c r="M46" s="34"/>
      <c r="N46" s="70">
        <f t="shared" si="7"/>
        <v>4526</v>
      </c>
      <c r="O46" s="70"/>
      <c r="P46" s="71"/>
      <c r="Q46" s="108"/>
      <c r="R46" s="12"/>
      <c r="S46" s="12"/>
    </row>
    <row r="47" spans="1:19" x14ac:dyDescent="0.25">
      <c r="A47" s="70" t="s">
        <v>106</v>
      </c>
      <c r="B47" s="70"/>
      <c r="C47" s="70"/>
      <c r="D47" s="392">
        <v>9529</v>
      </c>
      <c r="E47" s="392"/>
      <c r="F47" s="393"/>
      <c r="G47" s="393"/>
      <c r="H47" s="393"/>
      <c r="I47" s="393"/>
      <c r="J47" s="393"/>
      <c r="K47" s="393"/>
      <c r="L47" s="393"/>
      <c r="M47" s="34"/>
      <c r="N47" s="70">
        <f t="shared" si="7"/>
        <v>9529</v>
      </c>
      <c r="O47" s="70"/>
      <c r="P47" s="71"/>
      <c r="Q47" s="108"/>
      <c r="R47" s="12"/>
      <c r="S47" s="12"/>
    </row>
    <row r="48" spans="1:19" x14ac:dyDescent="0.25">
      <c r="A48" s="70" t="s">
        <v>103</v>
      </c>
      <c r="B48" s="70"/>
      <c r="C48" s="34"/>
      <c r="D48" s="392">
        <v>6000</v>
      </c>
      <c r="E48" s="392"/>
      <c r="F48" s="393"/>
      <c r="G48" s="393"/>
      <c r="H48" s="393"/>
      <c r="I48" s="393"/>
      <c r="J48" s="393"/>
      <c r="K48" s="393"/>
      <c r="L48" s="393"/>
      <c r="M48" s="34"/>
      <c r="N48" s="70">
        <f t="shared" si="7"/>
        <v>6000</v>
      </c>
      <c r="O48" s="70"/>
      <c r="P48" s="71"/>
      <c r="Q48" s="108"/>
      <c r="R48" s="12"/>
      <c r="S48" s="12"/>
    </row>
    <row r="49" spans="1:19" x14ac:dyDescent="0.25">
      <c r="A49" s="70" t="s">
        <v>104</v>
      </c>
      <c r="B49" s="70"/>
      <c r="C49" s="70"/>
      <c r="D49" s="392">
        <v>19309</v>
      </c>
      <c r="E49" s="392"/>
      <c r="F49" s="393"/>
      <c r="G49" s="393"/>
      <c r="H49" s="393"/>
      <c r="I49" s="393"/>
      <c r="J49" s="393"/>
      <c r="K49" s="393"/>
      <c r="L49" s="393"/>
      <c r="M49" s="34"/>
      <c r="N49" s="70">
        <f t="shared" si="7"/>
        <v>19309</v>
      </c>
      <c r="O49" s="70"/>
      <c r="P49" s="71"/>
      <c r="Q49" s="108"/>
      <c r="R49" s="12"/>
      <c r="S49" s="12"/>
    </row>
    <row r="50" spans="1:19" x14ac:dyDescent="0.25">
      <c r="A50" s="70" t="s">
        <v>333</v>
      </c>
      <c r="B50" s="70"/>
      <c r="C50" s="70"/>
      <c r="D50" s="392">
        <v>30000</v>
      </c>
      <c r="E50" s="392"/>
      <c r="F50" s="393"/>
      <c r="G50" s="393"/>
      <c r="H50" s="393"/>
      <c r="I50" s="393"/>
      <c r="J50" s="393">
        <v>15000</v>
      </c>
      <c r="K50" s="393"/>
      <c r="L50" s="393"/>
      <c r="M50" s="34"/>
      <c r="N50" s="70">
        <f>D50-SUM(F50:L50)</f>
        <v>15000</v>
      </c>
      <c r="O50" s="70"/>
      <c r="P50" s="71"/>
      <c r="Q50" s="108"/>
      <c r="R50" s="12"/>
      <c r="S50" s="12"/>
    </row>
    <row r="51" spans="1:19" x14ac:dyDescent="0.25">
      <c r="A51" s="70" t="s">
        <v>114</v>
      </c>
      <c r="B51" s="70"/>
      <c r="C51" s="70"/>
      <c r="D51" s="392">
        <v>55420</v>
      </c>
      <c r="E51" s="392"/>
      <c r="F51" s="393"/>
      <c r="G51" s="393"/>
      <c r="H51" s="393"/>
      <c r="I51" s="393"/>
      <c r="J51" s="393"/>
      <c r="K51" s="393"/>
      <c r="L51" s="393"/>
      <c r="M51" s="46"/>
      <c r="N51" s="2">
        <f t="shared" si="4"/>
        <v>55420</v>
      </c>
      <c r="P51" s="73"/>
      <c r="Q51" s="108"/>
    </row>
    <row r="52" spans="1:19" x14ac:dyDescent="0.25">
      <c r="A52" s="70" t="s">
        <v>105</v>
      </c>
      <c r="B52" s="70"/>
      <c r="C52" s="70"/>
      <c r="D52" s="392">
        <v>2825</v>
      </c>
      <c r="E52" s="392"/>
      <c r="F52" s="393"/>
      <c r="G52" s="393"/>
      <c r="H52" s="393"/>
      <c r="I52" s="393"/>
      <c r="J52" s="393"/>
      <c r="K52" s="393"/>
      <c r="L52" s="393"/>
      <c r="M52" s="46"/>
      <c r="N52" s="2">
        <f t="shared" si="4"/>
        <v>2825</v>
      </c>
      <c r="P52" s="73"/>
      <c r="Q52" s="108"/>
    </row>
    <row r="53" spans="1:19" x14ac:dyDescent="0.25">
      <c r="A53" s="70" t="s">
        <v>116</v>
      </c>
      <c r="B53" s="70"/>
      <c r="C53" s="34"/>
      <c r="D53" s="392">
        <v>3734</v>
      </c>
      <c r="E53" s="392"/>
      <c r="F53" s="393"/>
      <c r="G53" s="393"/>
      <c r="H53" s="393"/>
      <c r="I53" s="393"/>
      <c r="J53" s="393"/>
      <c r="K53" s="393"/>
      <c r="L53" s="393"/>
      <c r="M53" s="46"/>
      <c r="N53" s="2">
        <f t="shared" si="4"/>
        <v>3734</v>
      </c>
      <c r="P53" s="73"/>
      <c r="Q53" s="108"/>
    </row>
    <row r="54" spans="1:19" x14ac:dyDescent="0.25">
      <c r="A54" s="70" t="s">
        <v>115</v>
      </c>
      <c r="B54" s="70"/>
      <c r="C54" s="70"/>
      <c r="D54" s="392">
        <v>25852</v>
      </c>
      <c r="E54" s="392"/>
      <c r="F54" s="393"/>
      <c r="G54" s="393"/>
      <c r="H54" s="393">
        <v>10000</v>
      </c>
      <c r="I54" s="393"/>
      <c r="J54" s="393"/>
      <c r="K54" s="393"/>
      <c r="L54" s="393"/>
      <c r="M54" s="46"/>
      <c r="N54" s="2">
        <f t="shared" si="4"/>
        <v>15852</v>
      </c>
      <c r="P54" s="73"/>
      <c r="Q54" s="108"/>
    </row>
    <row r="55" spans="1:19" x14ac:dyDescent="0.25">
      <c r="A55" s="70" t="s">
        <v>143</v>
      </c>
      <c r="B55" s="70"/>
      <c r="C55" s="70"/>
      <c r="D55" s="392">
        <v>6614</v>
      </c>
      <c r="E55" s="392"/>
      <c r="F55" s="393"/>
      <c r="G55" s="393"/>
      <c r="H55" s="393"/>
      <c r="I55" s="393"/>
      <c r="J55" s="393"/>
      <c r="K55" s="393"/>
      <c r="L55" s="393"/>
      <c r="M55" s="46"/>
      <c r="N55" s="2">
        <f t="shared" si="4"/>
        <v>6614</v>
      </c>
      <c r="P55" s="73"/>
      <c r="Q55" s="108"/>
    </row>
    <row r="56" spans="1:19" x14ac:dyDescent="0.25">
      <c r="A56" s="70" t="s">
        <v>276</v>
      </c>
      <c r="B56" s="70"/>
      <c r="C56" s="70"/>
      <c r="D56" s="392">
        <v>140776</v>
      </c>
      <c r="E56" s="392"/>
      <c r="F56" s="393"/>
      <c r="G56" s="393"/>
      <c r="H56" s="393">
        <v>50000</v>
      </c>
      <c r="I56" s="393"/>
      <c r="J56" s="393"/>
      <c r="K56" s="393"/>
      <c r="L56" s="393"/>
      <c r="M56" s="46"/>
      <c r="N56" s="2">
        <f t="shared" si="4"/>
        <v>90776</v>
      </c>
      <c r="P56" s="73"/>
      <c r="Q56" s="108"/>
    </row>
    <row r="57" spans="1:19" x14ac:dyDescent="0.25">
      <c r="A57" s="70" t="s">
        <v>277</v>
      </c>
      <c r="B57" s="70"/>
      <c r="C57" s="70"/>
      <c r="D57" s="392">
        <v>26000</v>
      </c>
      <c r="E57" s="392"/>
      <c r="F57" s="393"/>
      <c r="G57" s="393"/>
      <c r="H57" s="393"/>
      <c r="I57" s="393"/>
      <c r="J57" s="393"/>
      <c r="K57" s="393"/>
      <c r="L57" s="393"/>
      <c r="M57" s="46"/>
      <c r="N57" s="2">
        <f t="shared" si="4"/>
        <v>26000</v>
      </c>
      <c r="P57" s="73"/>
      <c r="Q57" s="108"/>
    </row>
    <row r="58" spans="1:19" x14ac:dyDescent="0.25">
      <c r="A58" s="70" t="s">
        <v>93</v>
      </c>
      <c r="B58" s="70"/>
      <c r="C58" s="70"/>
      <c r="D58" s="392">
        <v>42000</v>
      </c>
      <c r="E58" s="392"/>
      <c r="F58" s="393"/>
      <c r="G58" s="393"/>
      <c r="H58" s="393"/>
      <c r="I58" s="393"/>
      <c r="J58" s="393"/>
      <c r="K58" s="393"/>
      <c r="L58" s="393">
        <v>35700</v>
      </c>
      <c r="M58" s="46"/>
      <c r="N58" s="2">
        <f t="shared" si="4"/>
        <v>6300</v>
      </c>
      <c r="P58" s="73"/>
      <c r="Q58" s="108"/>
    </row>
    <row r="59" spans="1:19" x14ac:dyDescent="0.25">
      <c r="A59" s="70" t="s">
        <v>117</v>
      </c>
      <c r="B59" s="70"/>
      <c r="C59" s="34"/>
      <c r="D59" s="392">
        <v>27123</v>
      </c>
      <c r="E59" s="392"/>
      <c r="F59" s="393"/>
      <c r="G59" s="393"/>
      <c r="H59" s="393">
        <v>5423</v>
      </c>
      <c r="I59" s="393"/>
      <c r="J59" s="393"/>
      <c r="K59" s="393"/>
      <c r="L59" s="393"/>
      <c r="M59" s="46"/>
      <c r="N59" s="2">
        <f t="shared" si="4"/>
        <v>21700</v>
      </c>
      <c r="P59" s="73"/>
      <c r="Q59" s="108"/>
    </row>
    <row r="60" spans="1:19" x14ac:dyDescent="0.25">
      <c r="A60" s="70" t="s">
        <v>87</v>
      </c>
      <c r="B60" s="70"/>
      <c r="C60" s="70"/>
      <c r="D60" s="392">
        <v>57475</v>
      </c>
      <c r="E60" s="392"/>
      <c r="F60" s="393"/>
      <c r="G60" s="393"/>
      <c r="H60" s="393"/>
      <c r="I60" s="393"/>
      <c r="J60" s="393"/>
      <c r="K60" s="393"/>
      <c r="L60" s="393"/>
      <c r="M60" s="46"/>
      <c r="N60" s="2">
        <f t="shared" si="4"/>
        <v>57475</v>
      </c>
      <c r="P60" s="73"/>
      <c r="Q60" s="108"/>
    </row>
    <row r="61" spans="1:19" x14ac:dyDescent="0.25">
      <c r="A61" s="70" t="s">
        <v>278</v>
      </c>
      <c r="B61" s="70"/>
      <c r="C61" s="70"/>
      <c r="D61" s="392">
        <v>65536</v>
      </c>
      <c r="E61" s="392"/>
      <c r="F61" s="393"/>
      <c r="G61" s="393"/>
      <c r="H61" s="393"/>
      <c r="I61" s="393"/>
      <c r="J61" s="393"/>
      <c r="K61" s="393"/>
      <c r="L61" s="393"/>
      <c r="M61" s="46"/>
      <c r="N61" s="2">
        <f t="shared" si="4"/>
        <v>65536</v>
      </c>
      <c r="P61" s="73"/>
      <c r="Q61" s="108"/>
    </row>
    <row r="62" spans="1:19" x14ac:dyDescent="0.25">
      <c r="A62" s="70" t="s">
        <v>279</v>
      </c>
      <c r="B62" s="70"/>
      <c r="C62" s="70"/>
      <c r="D62" s="392">
        <v>87301</v>
      </c>
      <c r="E62" s="392"/>
      <c r="F62" s="393"/>
      <c r="G62" s="393"/>
      <c r="H62" s="393">
        <v>18123</v>
      </c>
      <c r="I62" s="393"/>
      <c r="J62" s="393"/>
      <c r="K62" s="393"/>
      <c r="L62" s="393"/>
      <c r="M62" s="46"/>
      <c r="N62" s="2">
        <f t="shared" si="4"/>
        <v>69178</v>
      </c>
      <c r="P62" s="73"/>
      <c r="Q62" s="108"/>
    </row>
    <row r="63" spans="1:19" x14ac:dyDescent="0.25">
      <c r="A63" s="249"/>
      <c r="B63" s="249"/>
      <c r="C63" s="249"/>
      <c r="D63" s="249"/>
      <c r="E63" s="33"/>
      <c r="F63" s="34"/>
      <c r="G63" s="34"/>
      <c r="H63" s="34"/>
      <c r="I63" s="34"/>
      <c r="J63" s="34"/>
      <c r="K63" s="34"/>
      <c r="L63" s="34"/>
      <c r="M63" s="46"/>
      <c r="P63" s="73"/>
      <c r="Q63" s="108"/>
    </row>
    <row r="64" spans="1:19" x14ac:dyDescent="0.25">
      <c r="A64" s="249"/>
      <c r="B64" s="249"/>
      <c r="C64" s="249" t="s">
        <v>284</v>
      </c>
      <c r="D64" s="140">
        <f>SUM(D35:D63)</f>
        <v>2205282</v>
      </c>
      <c r="E64" s="33"/>
      <c r="F64" s="140">
        <f>SUM(F35:F63)</f>
        <v>500</v>
      </c>
      <c r="G64" s="34"/>
      <c r="H64" s="140">
        <f>SUM(H35:H63)</f>
        <v>147282</v>
      </c>
      <c r="I64" s="34"/>
      <c r="J64" s="140">
        <f>SUM(J35:J63)</f>
        <v>15000</v>
      </c>
      <c r="K64" s="34"/>
      <c r="L64" s="140">
        <f>SUM(L35:L63)</f>
        <v>380611</v>
      </c>
      <c r="M64" s="46"/>
      <c r="N64" s="140">
        <f>SUM(N35:N63)</f>
        <v>1661889</v>
      </c>
      <c r="P64" s="73"/>
      <c r="Q64" s="108"/>
    </row>
    <row r="65" spans="1:17" x14ac:dyDescent="0.25">
      <c r="A65" s="249"/>
      <c r="B65" s="249"/>
      <c r="C65" s="249"/>
      <c r="D65" s="249"/>
      <c r="E65" s="33"/>
      <c r="F65" s="249"/>
      <c r="G65" s="34"/>
      <c r="H65" s="249"/>
      <c r="I65" s="34"/>
      <c r="J65" s="249"/>
      <c r="K65" s="34"/>
      <c r="L65" s="249"/>
      <c r="M65" s="46"/>
      <c r="N65" s="249"/>
      <c r="P65" s="73"/>
      <c r="Q65" s="108"/>
    </row>
    <row r="66" spans="1:17" x14ac:dyDescent="0.25">
      <c r="A66" s="70" t="s">
        <v>252</v>
      </c>
      <c r="B66" s="70"/>
      <c r="C66" s="70"/>
      <c r="D66" s="70">
        <f>'Exh G depreciation'!G26</f>
        <v>225919</v>
      </c>
      <c r="E66" s="33"/>
      <c r="F66" s="249"/>
      <c r="G66" s="34"/>
      <c r="H66" s="249"/>
      <c r="I66" s="34"/>
      <c r="J66" s="249"/>
      <c r="K66" s="34"/>
      <c r="L66" s="249"/>
      <c r="M66" s="46"/>
      <c r="N66" s="2">
        <f t="shared" ref="N66" si="8">D66-SUM(F66:L66)</f>
        <v>225919</v>
      </c>
      <c r="P66" s="73"/>
      <c r="Q66" s="108"/>
    </row>
    <row r="67" spans="1:17" x14ac:dyDescent="0.25">
      <c r="D67" s="36"/>
      <c r="E67" s="36"/>
      <c r="F67" s="36"/>
      <c r="G67" s="36"/>
      <c r="H67" s="36"/>
      <c r="I67" s="36"/>
      <c r="J67" s="36"/>
      <c r="K67" s="36"/>
      <c r="L67" s="36"/>
      <c r="M67" s="36"/>
      <c r="N67" s="36"/>
      <c r="O67" s="36"/>
      <c r="P67" s="73"/>
    </row>
    <row r="68" spans="1:17" x14ac:dyDescent="0.25">
      <c r="B68" s="2" t="s">
        <v>412</v>
      </c>
      <c r="D68" s="297">
        <f>SUM(D64:D67)</f>
        <v>2431201</v>
      </c>
      <c r="E68" s="57"/>
      <c r="F68" s="297">
        <f>SUM(F64:F67)</f>
        <v>500</v>
      </c>
      <c r="G68" s="57"/>
      <c r="H68" s="297">
        <f>SUM(H64:H67)</f>
        <v>147282</v>
      </c>
      <c r="I68" s="57"/>
      <c r="J68" s="297">
        <f>SUM(J64:J67)</f>
        <v>15000</v>
      </c>
      <c r="K68" s="57"/>
      <c r="L68" s="297">
        <f>SUM(L64:L67)</f>
        <v>380611</v>
      </c>
      <c r="M68" s="57"/>
      <c r="N68" s="297">
        <f>SUM(N64:N67)</f>
        <v>1887808</v>
      </c>
      <c r="O68" s="36"/>
      <c r="P68" s="2" t="s">
        <v>439</v>
      </c>
    </row>
    <row r="69" spans="1:17" x14ac:dyDescent="0.25">
      <c r="D69" s="57"/>
      <c r="E69" s="57"/>
      <c r="F69" s="57"/>
      <c r="G69" s="57"/>
      <c r="H69" s="57"/>
      <c r="I69" s="57"/>
      <c r="J69" s="57"/>
      <c r="K69" s="57"/>
      <c r="L69" s="57"/>
      <c r="M69" s="57"/>
      <c r="N69" s="57"/>
      <c r="O69" s="36"/>
      <c r="P69" s="36"/>
      <c r="Q69" s="47"/>
    </row>
    <row r="70" spans="1:17" x14ac:dyDescent="0.25">
      <c r="A70" s="303" t="s">
        <v>376</v>
      </c>
      <c r="D70" s="59"/>
      <c r="E70" s="59"/>
      <c r="N70" s="36">
        <f>D68-SUM(F68:L68)</f>
        <v>1887808</v>
      </c>
      <c r="P70" s="47" t="s">
        <v>188</v>
      </c>
    </row>
    <row r="71" spans="1:17" x14ac:dyDescent="0.25">
      <c r="A71" s="2" t="s">
        <v>351</v>
      </c>
      <c r="P71" s="73"/>
    </row>
    <row r="72" spans="1:17" x14ac:dyDescent="0.25">
      <c r="B72" s="2" t="s">
        <v>352</v>
      </c>
      <c r="D72" s="392">
        <v>35667</v>
      </c>
      <c r="N72" s="2">
        <f t="shared" ref="N72:N79" si="9">D72-SUM(F72:L72)</f>
        <v>35667</v>
      </c>
      <c r="P72" s="73">
        <f t="shared" ref="P72" si="10">ROUND(N72/D72,2)</f>
        <v>1</v>
      </c>
    </row>
    <row r="73" spans="1:17" x14ac:dyDescent="0.25">
      <c r="B73" s="2" t="s">
        <v>354</v>
      </c>
      <c r="D73" s="392">
        <v>28744</v>
      </c>
      <c r="N73" s="2">
        <f t="shared" si="9"/>
        <v>28744</v>
      </c>
      <c r="P73" s="73">
        <f>ROUND(N73/D73,2)</f>
        <v>1</v>
      </c>
    </row>
    <row r="74" spans="1:17" x14ac:dyDescent="0.25">
      <c r="D74" s="392"/>
      <c r="P74" s="73"/>
    </row>
    <row r="75" spans="1:17" x14ac:dyDescent="0.25">
      <c r="C75" s="2" t="s">
        <v>529</v>
      </c>
      <c r="D75" s="403">
        <f>SUM(D72:D74)</f>
        <v>64411</v>
      </c>
      <c r="F75" s="403">
        <f>SUM(F72:F74)</f>
        <v>0</v>
      </c>
      <c r="H75" s="403">
        <f>SUM(H72:H74)</f>
        <v>0</v>
      </c>
      <c r="J75" s="403">
        <f>SUM(J72:J74)</f>
        <v>0</v>
      </c>
      <c r="L75" s="403">
        <f>SUM(L72:L74)</f>
        <v>0</v>
      </c>
      <c r="N75" s="403">
        <f>SUM(N72:N74)</f>
        <v>64411</v>
      </c>
      <c r="P75" s="73"/>
    </row>
    <row r="76" spans="1:17" x14ac:dyDescent="0.25">
      <c r="D76" s="392"/>
      <c r="P76" s="73"/>
    </row>
    <row r="77" spans="1:17" x14ac:dyDescent="0.25">
      <c r="A77" s="280" t="s">
        <v>153</v>
      </c>
      <c r="D77" s="392">
        <v>21255</v>
      </c>
      <c r="N77" s="2">
        <f t="shared" si="9"/>
        <v>21255</v>
      </c>
      <c r="P77" s="73"/>
    </row>
    <row r="78" spans="1:17" x14ac:dyDescent="0.25">
      <c r="A78" s="2" t="s">
        <v>353</v>
      </c>
      <c r="D78" s="392">
        <v>15677</v>
      </c>
      <c r="N78" s="2">
        <f t="shared" si="9"/>
        <v>15677</v>
      </c>
      <c r="P78" s="73"/>
    </row>
    <row r="79" spans="1:17" x14ac:dyDescent="0.25">
      <c r="A79" s="2" t="s">
        <v>117</v>
      </c>
      <c r="D79" s="392">
        <v>6750</v>
      </c>
      <c r="N79" s="2">
        <f t="shared" si="9"/>
        <v>6750</v>
      </c>
      <c r="P79" s="73"/>
    </row>
    <row r="80" spans="1:17" x14ac:dyDescent="0.25">
      <c r="F80" s="2"/>
      <c r="H80" s="2"/>
      <c r="J80" s="2"/>
      <c r="L80" s="2"/>
      <c r="P80" s="73"/>
    </row>
    <row r="81" spans="1:18" x14ac:dyDescent="0.25">
      <c r="B81" s="36" t="s">
        <v>413</v>
      </c>
      <c r="D81" s="297">
        <f>D75+SUM(D77:D80)</f>
        <v>108093</v>
      </c>
      <c r="E81" s="59"/>
      <c r="F81" s="297">
        <f>F75+SUM(F77:F80)</f>
        <v>0</v>
      </c>
      <c r="H81" s="297">
        <f>H75+SUM(H77:H80)</f>
        <v>0</v>
      </c>
      <c r="J81" s="297">
        <f>J75+SUM(J77:J80)</f>
        <v>0</v>
      </c>
      <c r="L81" s="297">
        <f>L75+SUM(L77:L80)</f>
        <v>0</v>
      </c>
      <c r="N81" s="297">
        <f>N75+SUM(N77:N80)</f>
        <v>108093</v>
      </c>
      <c r="P81" s="2" t="s">
        <v>439</v>
      </c>
    </row>
    <row r="82" spans="1:18" x14ac:dyDescent="0.25">
      <c r="D82" s="59"/>
      <c r="E82" s="59"/>
      <c r="F82" s="59"/>
      <c r="H82" s="59"/>
      <c r="J82" s="59"/>
      <c r="L82" s="59"/>
      <c r="N82" s="59"/>
      <c r="P82" s="73"/>
    </row>
    <row r="83" spans="1:18" ht="15.75" thickBot="1" x14ac:dyDescent="0.3">
      <c r="A83" s="2" t="s">
        <v>357</v>
      </c>
      <c r="D83" s="135">
        <f>D68+D81</f>
        <v>2539294</v>
      </c>
      <c r="E83" s="59"/>
      <c r="F83" s="135">
        <f>F68+F81</f>
        <v>500</v>
      </c>
      <c r="H83" s="135">
        <f>H68+H81</f>
        <v>147282</v>
      </c>
      <c r="J83" s="135">
        <f>J68+J81</f>
        <v>15000</v>
      </c>
      <c r="L83" s="135">
        <f>L68+L81</f>
        <v>380611</v>
      </c>
      <c r="N83" s="135">
        <f>N68+N81</f>
        <v>1995901</v>
      </c>
    </row>
    <row r="84" spans="1:18" ht="15.75" thickTop="1" x14ac:dyDescent="0.25">
      <c r="D84" s="59"/>
      <c r="E84" s="59"/>
      <c r="P84" s="73"/>
    </row>
    <row r="85" spans="1:18" x14ac:dyDescent="0.25">
      <c r="D85" s="59" t="s">
        <v>350</v>
      </c>
      <c r="E85" s="59"/>
      <c r="N85" s="36">
        <f>D83-SUM(F83:L83)</f>
        <v>1995901</v>
      </c>
      <c r="P85" s="47" t="s">
        <v>188</v>
      </c>
    </row>
    <row r="86" spans="1:18" x14ac:dyDescent="0.25">
      <c r="D86" s="59"/>
      <c r="E86" s="59"/>
      <c r="J86" s="46"/>
      <c r="K86" s="46"/>
      <c r="L86" s="46"/>
      <c r="M86" s="46"/>
      <c r="N86" s="64"/>
      <c r="O86" s="36"/>
      <c r="P86" s="248"/>
    </row>
    <row r="87" spans="1:18" ht="117.6" customHeight="1" x14ac:dyDescent="0.25">
      <c r="C87" s="426" t="s">
        <v>358</v>
      </c>
      <c r="D87" s="427"/>
      <c r="E87" s="427"/>
      <c r="F87" s="427"/>
      <c r="G87" s="427"/>
      <c r="H87" s="427"/>
      <c r="I87" s="427"/>
      <c r="J87" s="427"/>
      <c r="K87" s="427"/>
      <c r="L87" s="427"/>
      <c r="M87" s="427"/>
      <c r="N87" s="428"/>
      <c r="O87" s="36"/>
      <c r="P87" s="248"/>
    </row>
    <row r="88" spans="1:18" x14ac:dyDescent="0.25">
      <c r="D88" s="59"/>
      <c r="E88" s="59"/>
      <c r="J88" s="46"/>
      <c r="K88" s="46"/>
      <c r="L88" s="46"/>
      <c r="M88" s="46"/>
      <c r="N88" s="64"/>
      <c r="O88" s="36"/>
      <c r="P88" s="248"/>
    </row>
    <row r="89" spans="1:18" x14ac:dyDescent="0.25">
      <c r="D89" s="59"/>
      <c r="E89" s="59"/>
      <c r="J89" s="46"/>
      <c r="K89" s="46"/>
      <c r="L89" s="46"/>
      <c r="M89" s="46"/>
      <c r="N89" s="64"/>
      <c r="O89" s="36"/>
      <c r="P89" s="248"/>
    </row>
    <row r="90" spans="1:18" ht="57.6" customHeight="1" x14ac:dyDescent="0.25">
      <c r="A90" s="321" t="s">
        <v>253</v>
      </c>
      <c r="C90" s="429" t="s">
        <v>447</v>
      </c>
      <c r="D90" s="429"/>
      <c r="E90" s="429"/>
      <c r="F90" s="429"/>
      <c r="G90" s="429"/>
      <c r="H90" s="429"/>
      <c r="I90" s="429"/>
      <c r="J90" s="429"/>
      <c r="K90" s="429"/>
      <c r="L90" s="429"/>
      <c r="M90" s="429"/>
      <c r="N90" s="429"/>
      <c r="O90" s="278"/>
      <c r="P90" s="278"/>
      <c r="Q90" s="279"/>
    </row>
    <row r="91" spans="1:18" x14ac:dyDescent="0.25">
      <c r="C91" s="5"/>
      <c r="E91" s="5"/>
      <c r="F91" s="14"/>
      <c r="G91" s="14"/>
      <c r="H91" s="14"/>
      <c r="I91" s="14"/>
      <c r="J91" s="14"/>
      <c r="K91" s="14"/>
      <c r="L91" s="14"/>
      <c r="M91" s="14"/>
      <c r="N91" s="6"/>
      <c r="O91" s="6"/>
      <c r="P91" s="250"/>
      <c r="Q91" s="148"/>
    </row>
    <row r="92" spans="1:18" ht="13.9" customHeight="1" x14ac:dyDescent="0.25">
      <c r="C92" s="282" t="s">
        <v>340</v>
      </c>
      <c r="E92" s="282"/>
      <c r="F92" s="282"/>
      <c r="G92" s="282"/>
      <c r="H92" s="282"/>
      <c r="I92" s="282"/>
      <c r="J92" s="282"/>
      <c r="K92" s="282"/>
      <c r="L92" s="282"/>
      <c r="M92" s="282"/>
      <c r="N92" s="282"/>
      <c r="O92" s="282"/>
      <c r="P92" s="282"/>
      <c r="Q92" s="282"/>
      <c r="R92" s="271"/>
    </row>
    <row r="93" spans="1:18" x14ac:dyDescent="0.25">
      <c r="C93" s="5"/>
      <c r="E93" s="5"/>
      <c r="F93" s="14"/>
      <c r="G93" s="14"/>
      <c r="H93" s="14"/>
      <c r="I93" s="14"/>
      <c r="J93" s="14"/>
      <c r="K93" s="14"/>
      <c r="L93" s="14"/>
      <c r="M93" s="14"/>
      <c r="N93" s="6"/>
      <c r="O93" s="6"/>
      <c r="P93" s="250"/>
      <c r="Q93" s="148"/>
    </row>
    <row r="94" spans="1:18" ht="28.9" customHeight="1" x14ac:dyDescent="0.25">
      <c r="A94" s="41"/>
      <c r="B94" s="56"/>
      <c r="C94" s="430" t="s">
        <v>370</v>
      </c>
      <c r="D94" s="430"/>
      <c r="E94" s="430"/>
      <c r="F94" s="430"/>
      <c r="G94" s="430"/>
      <c r="H94" s="430"/>
      <c r="I94" s="430"/>
      <c r="J94" s="430"/>
      <c r="K94" s="430"/>
      <c r="L94" s="430"/>
      <c r="M94" s="430"/>
      <c r="N94" s="430"/>
      <c r="O94" s="276"/>
      <c r="P94" s="276"/>
      <c r="Q94" s="276"/>
      <c r="R94" s="143"/>
    </row>
    <row r="95" spans="1:18" x14ac:dyDescent="0.25">
      <c r="B95" s="63"/>
      <c r="C95" s="26"/>
      <c r="E95" s="26"/>
      <c r="F95" s="120"/>
      <c r="G95" s="120"/>
      <c r="H95" s="120"/>
      <c r="I95" s="120"/>
      <c r="J95" s="120"/>
      <c r="K95" s="120"/>
      <c r="L95" s="120"/>
      <c r="M95" s="120"/>
      <c r="N95" s="120"/>
      <c r="O95" s="120"/>
      <c r="P95" s="120"/>
      <c r="Q95" s="148"/>
    </row>
    <row r="96" spans="1:18" ht="30" customHeight="1" x14ac:dyDescent="0.25">
      <c r="B96" s="63"/>
      <c r="C96" s="26" t="s">
        <v>302</v>
      </c>
      <c r="D96" s="26"/>
      <c r="E96" s="26"/>
      <c r="F96" s="26"/>
      <c r="G96" s="26"/>
      <c r="H96" s="26"/>
      <c r="I96" s="26"/>
      <c r="J96" s="26"/>
      <c r="K96" s="26"/>
      <c r="L96" s="26"/>
      <c r="M96" s="26"/>
      <c r="N96" s="26"/>
      <c r="O96" s="276"/>
      <c r="P96" s="276"/>
      <c r="Q96" s="276"/>
      <c r="R96" s="143"/>
    </row>
    <row r="97" spans="2:17" x14ac:dyDescent="0.25">
      <c r="B97" s="62"/>
      <c r="C97" s="276"/>
      <c r="E97" s="276"/>
      <c r="F97" s="276"/>
      <c r="G97" s="276"/>
      <c r="H97" s="276"/>
      <c r="I97" s="276"/>
      <c r="J97" s="276"/>
      <c r="K97" s="276"/>
      <c r="L97" s="276"/>
      <c r="M97" s="276"/>
      <c r="N97" s="276"/>
      <c r="O97" s="276"/>
      <c r="P97" s="276"/>
      <c r="Q97" s="277"/>
    </row>
    <row r="98" spans="2:17" ht="28.9" customHeight="1" x14ac:dyDescent="0.25">
      <c r="B98" s="62"/>
      <c r="C98" s="430" t="s">
        <v>371</v>
      </c>
      <c r="D98" s="430"/>
      <c r="E98" s="430"/>
      <c r="F98" s="430"/>
      <c r="G98" s="430"/>
      <c r="H98" s="430"/>
      <c r="I98" s="430"/>
      <c r="J98" s="430"/>
      <c r="K98" s="430"/>
      <c r="L98" s="430"/>
      <c r="M98" s="430"/>
      <c r="N98" s="430"/>
      <c r="O98" s="276"/>
      <c r="P98" s="276"/>
      <c r="Q98" s="277"/>
    </row>
    <row r="99" spans="2:17" ht="15" customHeight="1" x14ac:dyDescent="0.25">
      <c r="C99" s="26"/>
      <c r="E99" s="26"/>
      <c r="F99" s="120"/>
      <c r="G99" s="120"/>
      <c r="H99" s="120"/>
      <c r="I99" s="120"/>
      <c r="J99" s="120"/>
      <c r="K99" s="120"/>
      <c r="L99" s="120"/>
      <c r="M99" s="120"/>
      <c r="N99" s="120"/>
      <c r="O99" s="120"/>
      <c r="P99" s="120"/>
      <c r="Q99" s="148"/>
    </row>
    <row r="100" spans="2:17" ht="27.75" customHeight="1" x14ac:dyDescent="0.25">
      <c r="C100" s="26" t="s">
        <v>303</v>
      </c>
      <c r="D100" s="26"/>
      <c r="E100" s="26"/>
      <c r="F100" s="26"/>
      <c r="G100" s="26"/>
      <c r="H100" s="26"/>
      <c r="I100" s="26"/>
      <c r="J100" s="26"/>
      <c r="K100" s="26"/>
      <c r="L100" s="26"/>
      <c r="M100" s="26"/>
      <c r="N100" s="26"/>
      <c r="O100" s="277"/>
      <c r="P100" s="277"/>
      <c r="Q100" s="277"/>
    </row>
    <row r="101" spans="2:17" x14ac:dyDescent="0.25">
      <c r="D101" s="61"/>
      <c r="E101" s="61"/>
      <c r="F101" s="74"/>
      <c r="G101" s="74"/>
      <c r="H101" s="138"/>
      <c r="I101" s="138"/>
      <c r="J101" s="138"/>
      <c r="K101" s="63"/>
      <c r="L101" s="63"/>
      <c r="M101" s="63"/>
      <c r="N101" s="63"/>
      <c r="O101" s="63"/>
      <c r="P101" s="63"/>
      <c r="Q101" s="108"/>
    </row>
  </sheetData>
  <sheetProtection formatCells="0" insertRows="0" deleteRows="0"/>
  <protectedRanges>
    <protectedRange sqref="A2:C2" name="Range1"/>
    <protectedRange sqref="D4:E4" name="Range2"/>
    <protectedRange sqref="N4:O4" name="Range3"/>
    <protectedRange sqref="Q12" name="Range4"/>
    <protectedRange sqref="Q16" name="Range5"/>
    <protectedRange sqref="B11:C33 M11:M33" name="Range8"/>
    <protectedRange sqref="M37:M38 M51:M66" name="Range9"/>
  </protectedRanges>
  <customSheetViews>
    <customSheetView guid="{55322F06-EF2B-4EBF-91FC-6C830D0D22C9}" fitToPage="1" showRuler="0">
      <pane xSplit="2" ySplit="9" topLeftCell="C10" activePane="bottomRight" state="frozen"/>
      <selection pane="bottomRight" activeCell="K26" sqref="K26"/>
      <pageMargins left="0.5" right="0.5" top="0.75" bottom="0.5" header="0.5" footer="0.25"/>
      <pageSetup scale="94" fitToHeight="6" orientation="landscape" r:id="rId1"/>
      <headerFooter alignWithMargins="0">
        <oddFooter>&amp;LSchedule E-1&amp;C&amp;A&amp;RUpdated: &amp;D</oddFooter>
      </headerFooter>
    </customSheetView>
    <customSheetView guid="{EC77BDF0-E4AB-4C37-A286-B132C795CB0B}" fitToPage="1" showRuler="0">
      <pane xSplit="2" ySplit="9" topLeftCell="C10" activePane="bottomRight" state="frozen"/>
      <selection pane="bottomRight" activeCell="K26" sqref="K26"/>
      <pageMargins left="0.5" right="0.5" top="0.75" bottom="0.5" header="0.5" footer="0.25"/>
      <pageSetup scale="94" fitToHeight="6" orientation="landscape" r:id="rId2"/>
      <headerFooter alignWithMargins="0">
        <oddFooter>&amp;LSchedule E-1&amp;C&amp;A&amp;RUpdated: &amp;D</oddFooter>
      </headerFooter>
    </customSheetView>
    <customSheetView guid="{96FAF5F8-BD57-4EDE-AC8B-7E6854529246}" fitToPage="1" showRuler="0">
      <pane xSplit="3" ySplit="9" topLeftCell="D10" activePane="bottomRight" state="frozen"/>
      <selection pane="bottomRight" activeCell="C6" sqref="C6"/>
      <pageMargins left="0.5" right="0.5" top="0.75" bottom="0.5" header="0.5" footer="0.25"/>
      <pageSetup scale="94" fitToHeight="6" orientation="landscape" r:id="rId3"/>
      <headerFooter alignWithMargins="0">
        <oddFooter>&amp;LSchedule E-1&amp;C&amp;A&amp;RUpdated: &amp;D</oddFooter>
      </headerFooter>
    </customSheetView>
  </customSheetViews>
  <mergeCells count="6">
    <mergeCell ref="C87:N87"/>
    <mergeCell ref="C90:N90"/>
    <mergeCell ref="C94:N94"/>
    <mergeCell ref="C98:N98"/>
    <mergeCell ref="A1:C1"/>
    <mergeCell ref="A2:B2"/>
  </mergeCells>
  <phoneticPr fontId="7" type="noConversion"/>
  <printOptions horizontalCentered="1" headings="1"/>
  <pageMargins left="0.5" right="0.5" top="1" bottom="0.5" header="0.5" footer="0.25"/>
  <pageSetup scale="53" orientation="portrait" r:id="rId4"/>
  <headerFooter alignWithMargins="0">
    <oddFooter>&amp;L&amp;F&amp;C&amp;A&amp;RUpdated: &amp;D</oddFooter>
  </headerFooter>
  <ignoredErrors>
    <ignoredError sqref="P24:P26 N30:N31 N15 P15 N19:N20 P19:P20 N24:N26 P11:P13 N13"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103"/>
  <sheetViews>
    <sheetView zoomScaleNormal="100" workbookViewId="0">
      <pane ySplit="7" topLeftCell="A59" activePane="bottomLeft" state="frozen"/>
      <selection activeCell="A40" sqref="A40:Q40"/>
      <selection pane="bottomLeft" activeCell="D66" sqref="D66"/>
    </sheetView>
  </sheetViews>
  <sheetFormatPr defaultColWidth="9.140625" defaultRowHeight="15" x14ac:dyDescent="0.25"/>
  <cols>
    <col min="1" max="1" width="4.140625" style="2" customWidth="1"/>
    <col min="2" max="2" width="9.42578125" style="2" customWidth="1"/>
    <col min="3" max="3" width="30.140625" style="2" customWidth="1"/>
    <col min="4" max="4" width="12.7109375" style="2" customWidth="1"/>
    <col min="5" max="5" width="1.7109375" style="2" customWidth="1"/>
    <col min="6" max="6" width="12.7109375" style="56" customWidth="1"/>
    <col min="7" max="7" width="1.7109375" style="2" customWidth="1"/>
    <col min="8" max="8" width="12.7109375" style="56" customWidth="1"/>
    <col min="9" max="9" width="2.140625" style="56" customWidth="1"/>
    <col min="10" max="10" width="12.7109375" style="56" customWidth="1"/>
    <col min="11" max="11" width="1.7109375" style="2" customWidth="1"/>
    <col min="12" max="12" width="12.7109375" style="56" customWidth="1"/>
    <col min="13" max="13" width="1.7109375" style="2" customWidth="1"/>
    <col min="14" max="14" width="12.7109375" style="2" customWidth="1"/>
    <col min="15" max="15" width="1.7109375" style="2" customWidth="1"/>
    <col min="16" max="16" width="12.7109375" style="132" customWidth="1"/>
    <col min="17" max="17" width="1" style="132" customWidth="1"/>
    <col min="18" max="18" width="21.28515625" style="60" customWidth="1"/>
    <col min="19" max="16384" width="9.140625" style="2"/>
  </cols>
  <sheetData>
    <row r="1" spans="1:18" s="28" customFormat="1" ht="18.75" x14ac:dyDescent="0.3">
      <c r="A1" s="96" t="str">
        <f>Entity</f>
        <v>Name of Tribe</v>
      </c>
      <c r="B1" s="40"/>
      <c r="C1" s="40"/>
      <c r="D1" s="40"/>
      <c r="E1" s="40"/>
      <c r="F1" s="72"/>
      <c r="G1" s="40"/>
      <c r="H1" s="72"/>
      <c r="I1" s="72"/>
      <c r="J1" s="72"/>
      <c r="K1" s="40"/>
      <c r="L1" s="72"/>
      <c r="M1" s="40"/>
      <c r="N1" s="40"/>
      <c r="O1" s="40"/>
      <c r="P1" s="125" t="s">
        <v>146</v>
      </c>
      <c r="Q1" s="126"/>
      <c r="R1" s="123"/>
    </row>
    <row r="2" spans="1:18" s="28" customFormat="1" ht="18.75" x14ac:dyDescent="0.3">
      <c r="A2" s="431" t="str">
        <f>'start here-do not delete'!G31</f>
        <v>FY 2025</v>
      </c>
      <c r="B2" s="431"/>
      <c r="C2" s="96" t="s">
        <v>161</v>
      </c>
      <c r="D2" s="40"/>
      <c r="E2" s="40"/>
      <c r="F2" s="72"/>
      <c r="G2" s="40"/>
      <c r="H2" s="72"/>
      <c r="I2" s="72"/>
      <c r="J2" s="72"/>
      <c r="K2" s="40"/>
      <c r="L2" s="72"/>
      <c r="M2" s="40"/>
      <c r="N2" s="40"/>
      <c r="O2" s="40"/>
      <c r="P2" s="124"/>
      <c r="Q2" s="126"/>
      <c r="R2" s="123"/>
    </row>
    <row r="3" spans="1:18" s="127" customFormat="1" ht="15.75" x14ac:dyDescent="0.25">
      <c r="D3" s="29" t="str">
        <f>A2</f>
        <v>FY 2025</v>
      </c>
      <c r="E3" s="29"/>
      <c r="F3" s="30"/>
      <c r="G3" s="30"/>
      <c r="H3" s="29" t="s">
        <v>31</v>
      </c>
      <c r="I3" s="29"/>
      <c r="J3" s="129" t="s">
        <v>209</v>
      </c>
      <c r="K3" s="29"/>
      <c r="L3" s="29" t="s">
        <v>152</v>
      </c>
      <c r="M3" s="29"/>
      <c r="N3" s="29" t="s">
        <v>78</v>
      </c>
      <c r="O3" s="29"/>
      <c r="P3" s="128"/>
      <c r="Q3" s="128"/>
      <c r="R3" s="29"/>
    </row>
    <row r="4" spans="1:18" s="127" customFormat="1" ht="15.75" x14ac:dyDescent="0.25">
      <c r="D4" s="29" t="s">
        <v>285</v>
      </c>
      <c r="E4" s="29"/>
      <c r="F4" s="29"/>
      <c r="G4" s="29"/>
      <c r="H4" s="29" t="s">
        <v>37</v>
      </c>
      <c r="I4" s="29"/>
      <c r="J4" s="129" t="s">
        <v>210</v>
      </c>
      <c r="K4" s="29"/>
      <c r="L4" s="29" t="s">
        <v>120</v>
      </c>
      <c r="M4" s="29"/>
      <c r="N4" s="29" t="str">
        <f>A2</f>
        <v>FY 2025</v>
      </c>
      <c r="O4" s="29"/>
      <c r="P4" s="128" t="s">
        <v>111</v>
      </c>
      <c r="Q4" s="128"/>
      <c r="R4" s="29"/>
    </row>
    <row r="5" spans="1:18" s="127" customFormat="1" ht="15.75" x14ac:dyDescent="0.25">
      <c r="D5" s="31" t="s">
        <v>0</v>
      </c>
      <c r="E5" s="31"/>
      <c r="F5" s="29" t="s">
        <v>36</v>
      </c>
      <c r="G5" s="29"/>
      <c r="H5" s="31" t="s">
        <v>0</v>
      </c>
      <c r="I5" s="31"/>
      <c r="J5" s="197" t="s">
        <v>211</v>
      </c>
      <c r="K5" s="31"/>
      <c r="L5" s="31" t="s">
        <v>189</v>
      </c>
      <c r="M5" s="31"/>
      <c r="N5" s="29" t="s">
        <v>0</v>
      </c>
      <c r="O5" s="31"/>
      <c r="P5" s="128" t="s">
        <v>112</v>
      </c>
      <c r="Q5" s="128"/>
      <c r="R5" s="29"/>
    </row>
    <row r="6" spans="1:18" s="127" customFormat="1" ht="16.5" thickBot="1" x14ac:dyDescent="0.3">
      <c r="A6" s="130" t="s">
        <v>79</v>
      </c>
      <c r="B6" s="130"/>
      <c r="C6" s="130"/>
      <c r="D6" s="32" t="s">
        <v>3</v>
      </c>
      <c r="E6" s="32"/>
      <c r="F6" s="32"/>
      <c r="G6" s="32"/>
      <c r="H6" s="198" t="s">
        <v>364</v>
      </c>
      <c r="I6" s="198"/>
      <c r="J6" s="32" t="s">
        <v>265</v>
      </c>
      <c r="K6" s="32"/>
      <c r="L6" s="32" t="s">
        <v>265</v>
      </c>
      <c r="M6" s="32"/>
      <c r="N6" s="32" t="s">
        <v>7</v>
      </c>
      <c r="O6" s="32"/>
      <c r="P6" s="131" t="s">
        <v>113</v>
      </c>
      <c r="Q6" s="131"/>
      <c r="R6" s="32" t="s">
        <v>80</v>
      </c>
    </row>
    <row r="7" spans="1:18" x14ac:dyDescent="0.25">
      <c r="F7" s="141" t="s">
        <v>25</v>
      </c>
      <c r="G7" s="75"/>
      <c r="H7" s="141" t="s">
        <v>26</v>
      </c>
      <c r="I7" s="141"/>
      <c r="J7" s="141" t="s">
        <v>76</v>
      </c>
      <c r="K7" s="76"/>
      <c r="L7" s="141" t="s">
        <v>109</v>
      </c>
    </row>
    <row r="8" spans="1:18" x14ac:dyDescent="0.25">
      <c r="A8" s="303" t="s">
        <v>375</v>
      </c>
      <c r="F8" s="141"/>
      <c r="G8" s="75"/>
      <c r="H8" s="141"/>
      <c r="I8" s="141"/>
      <c r="J8" s="141"/>
      <c r="K8" s="76"/>
      <c r="L8" s="141"/>
    </row>
    <row r="9" spans="1:18" x14ac:dyDescent="0.25">
      <c r="A9" s="2" t="s">
        <v>250</v>
      </c>
    </row>
    <row r="10" spans="1:18" x14ac:dyDescent="0.25">
      <c r="A10" s="41" t="s">
        <v>280</v>
      </c>
      <c r="C10" s="59"/>
      <c r="G10" s="56"/>
      <c r="K10" s="56"/>
      <c r="M10" s="56"/>
      <c r="P10" s="2"/>
      <c r="Q10" s="73"/>
    </row>
    <row r="11" spans="1:18" x14ac:dyDescent="0.25">
      <c r="A11" s="41"/>
      <c r="B11" s="2" t="s">
        <v>81</v>
      </c>
      <c r="D11" s="391">
        <v>83000</v>
      </c>
      <c r="E11" s="392"/>
      <c r="F11" s="393"/>
      <c r="G11" s="393"/>
      <c r="H11" s="393"/>
      <c r="I11" s="393"/>
      <c r="J11" s="393"/>
      <c r="K11" s="393"/>
      <c r="L11" s="393"/>
      <c r="M11" s="56"/>
      <c r="N11" s="2">
        <f t="shared" ref="N11:N31" si="0">D11-SUM(F11:L11)</f>
        <v>83000</v>
      </c>
      <c r="P11" s="73">
        <f>ROUND(N11/D11,2)</f>
        <v>1</v>
      </c>
      <c r="Q11" s="73"/>
    </row>
    <row r="12" spans="1:18" x14ac:dyDescent="0.25">
      <c r="A12" s="41"/>
      <c r="B12" s="2" t="s">
        <v>82</v>
      </c>
      <c r="D12" s="393">
        <v>49000</v>
      </c>
      <c r="E12" s="392"/>
      <c r="F12" s="393"/>
      <c r="G12" s="393"/>
      <c r="H12" s="393"/>
      <c r="I12" s="393"/>
      <c r="J12" s="393"/>
      <c r="K12" s="393"/>
      <c r="L12" s="393"/>
      <c r="M12" s="56"/>
      <c r="N12" s="2">
        <f t="shared" si="0"/>
        <v>49000</v>
      </c>
      <c r="P12" s="73">
        <f t="shared" ref="P12:P15" si="1">ROUND(N12/D12,2)</f>
        <v>1</v>
      </c>
      <c r="Q12" s="73"/>
    </row>
    <row r="13" spans="1:18" x14ac:dyDescent="0.25">
      <c r="A13" s="41"/>
      <c r="B13" s="2" t="s">
        <v>83</v>
      </c>
      <c r="D13" s="393">
        <v>43000</v>
      </c>
      <c r="E13" s="392"/>
      <c r="F13" s="393"/>
      <c r="G13" s="393"/>
      <c r="H13" s="393"/>
      <c r="I13" s="393"/>
      <c r="J13" s="393"/>
      <c r="K13" s="393"/>
      <c r="L13" s="393"/>
      <c r="M13" s="56"/>
      <c r="N13" s="2">
        <f t="shared" si="0"/>
        <v>43000</v>
      </c>
      <c r="P13" s="73">
        <f t="shared" si="1"/>
        <v>1</v>
      </c>
      <c r="Q13" s="73"/>
    </row>
    <row r="14" spans="1:18" x14ac:dyDescent="0.25">
      <c r="A14" s="41"/>
      <c r="B14" s="2" t="s">
        <v>84</v>
      </c>
      <c r="D14" s="393">
        <v>220000</v>
      </c>
      <c r="E14" s="392"/>
      <c r="F14" s="393"/>
      <c r="G14" s="393"/>
      <c r="H14" s="391">
        <v>30000</v>
      </c>
      <c r="I14" s="393"/>
      <c r="J14" s="393"/>
      <c r="K14" s="393"/>
      <c r="L14" s="393"/>
      <c r="M14" s="56"/>
      <c r="N14" s="2">
        <f t="shared" ref="N14" si="2">D14-SUM(F14:L14)</f>
        <v>190000</v>
      </c>
      <c r="P14" s="73">
        <f t="shared" ref="P14" si="3">ROUND(N14/D14,2)</f>
        <v>0.86</v>
      </c>
      <c r="Q14" s="73"/>
    </row>
    <row r="15" spans="1:18" x14ac:dyDescent="0.25">
      <c r="A15" s="41"/>
      <c r="B15" s="2" t="s">
        <v>528</v>
      </c>
      <c r="D15" s="393">
        <v>63000</v>
      </c>
      <c r="E15" s="392"/>
      <c r="F15" s="393"/>
      <c r="G15" s="393"/>
      <c r="H15" s="393"/>
      <c r="I15" s="393"/>
      <c r="J15" s="393"/>
      <c r="K15" s="393"/>
      <c r="L15" s="393"/>
      <c r="M15" s="56"/>
      <c r="N15" s="2">
        <f t="shared" si="0"/>
        <v>63000</v>
      </c>
      <c r="P15" s="73">
        <f t="shared" si="1"/>
        <v>1</v>
      </c>
      <c r="Q15" s="73"/>
    </row>
    <row r="16" spans="1:18" x14ac:dyDescent="0.25">
      <c r="A16" s="41"/>
      <c r="D16" s="34"/>
      <c r="E16" s="33"/>
      <c r="F16" s="34"/>
      <c r="G16" s="34"/>
      <c r="H16" s="34"/>
      <c r="I16" s="34"/>
      <c r="J16" s="34"/>
      <c r="K16" s="34"/>
      <c r="L16" s="34"/>
      <c r="M16" s="56"/>
      <c r="P16" s="73"/>
      <c r="Q16" s="73"/>
    </row>
    <row r="17" spans="1:17" x14ac:dyDescent="0.25">
      <c r="A17" s="41"/>
      <c r="C17" s="2" t="s">
        <v>284</v>
      </c>
      <c r="D17" s="34"/>
      <c r="E17" s="33"/>
      <c r="F17" s="34"/>
      <c r="G17" s="34"/>
      <c r="H17" s="34"/>
      <c r="I17" s="34"/>
      <c r="J17" s="34"/>
      <c r="K17" s="34"/>
      <c r="L17" s="34"/>
      <c r="M17" s="56"/>
      <c r="N17" s="140">
        <f>SUM(N11:N16)</f>
        <v>428000</v>
      </c>
      <c r="P17" s="73"/>
      <c r="Q17" s="73"/>
    </row>
    <row r="18" spans="1:17" x14ac:dyDescent="0.25">
      <c r="A18" s="41" t="s">
        <v>281</v>
      </c>
      <c r="D18" s="34"/>
      <c r="E18" s="33"/>
      <c r="F18" s="34"/>
      <c r="G18" s="34"/>
      <c r="H18" s="34"/>
      <c r="I18" s="34"/>
      <c r="J18" s="34"/>
      <c r="K18" s="34"/>
      <c r="L18" s="34"/>
      <c r="M18" s="56"/>
      <c r="P18" s="73"/>
      <c r="Q18" s="73"/>
    </row>
    <row r="19" spans="1:17" x14ac:dyDescent="0.25">
      <c r="A19" s="41"/>
      <c r="B19" s="2" t="s">
        <v>118</v>
      </c>
      <c r="D19" s="34">
        <v>86000</v>
      </c>
      <c r="E19" s="33"/>
      <c r="F19" s="34"/>
      <c r="G19" s="34"/>
      <c r="H19" s="34"/>
      <c r="I19" s="34"/>
      <c r="J19" s="34"/>
      <c r="K19" s="34"/>
      <c r="L19" s="34"/>
      <c r="M19" s="56"/>
      <c r="N19" s="2">
        <f t="shared" si="0"/>
        <v>86000</v>
      </c>
      <c r="P19" s="73">
        <f t="shared" ref="P19:P20" si="4">ROUND(N19/D19,2)</f>
        <v>1</v>
      </c>
      <c r="Q19" s="73"/>
    </row>
    <row r="20" spans="1:17" x14ac:dyDescent="0.25">
      <c r="A20" s="41"/>
      <c r="B20" s="2" t="s">
        <v>335</v>
      </c>
      <c r="D20" s="34"/>
      <c r="E20" s="33"/>
      <c r="F20" s="34"/>
      <c r="G20" s="34"/>
      <c r="H20" s="34"/>
      <c r="I20" s="34"/>
      <c r="J20" s="34"/>
      <c r="K20" s="34"/>
      <c r="L20" s="34"/>
      <c r="M20" s="56"/>
      <c r="N20" s="2">
        <f t="shared" si="0"/>
        <v>0</v>
      </c>
      <c r="P20" s="73" t="e">
        <f t="shared" si="4"/>
        <v>#DIV/0!</v>
      </c>
      <c r="Q20" s="73"/>
    </row>
    <row r="21" spans="1:17" x14ac:dyDescent="0.25">
      <c r="A21" s="41"/>
      <c r="D21" s="34"/>
      <c r="E21" s="33"/>
      <c r="F21" s="34"/>
      <c r="G21" s="34"/>
      <c r="H21" s="34"/>
      <c r="I21" s="34"/>
      <c r="J21" s="34"/>
      <c r="K21" s="34"/>
      <c r="L21" s="34"/>
      <c r="M21" s="56"/>
      <c r="P21" s="73"/>
      <c r="Q21" s="73"/>
    </row>
    <row r="22" spans="1:17" x14ac:dyDescent="0.25">
      <c r="A22" s="41"/>
      <c r="C22" s="2" t="s">
        <v>284</v>
      </c>
      <c r="D22" s="34"/>
      <c r="E22" s="33"/>
      <c r="F22" s="34"/>
      <c r="G22" s="34"/>
      <c r="H22" s="34"/>
      <c r="I22" s="34"/>
      <c r="J22" s="34"/>
      <c r="K22" s="34"/>
      <c r="L22" s="34"/>
      <c r="M22" s="56"/>
      <c r="N22" s="140">
        <f>SUM(N19:N21)</f>
        <v>86000</v>
      </c>
      <c r="P22" s="73"/>
      <c r="Q22" s="73"/>
    </row>
    <row r="23" spans="1:17" x14ac:dyDescent="0.25">
      <c r="A23" s="41" t="s">
        <v>282</v>
      </c>
      <c r="D23" s="34"/>
      <c r="E23" s="33"/>
      <c r="F23" s="34"/>
      <c r="G23" s="34"/>
      <c r="H23" s="34"/>
      <c r="I23" s="34"/>
      <c r="J23" s="34"/>
      <c r="K23" s="34"/>
      <c r="L23" s="34"/>
      <c r="M23" s="56"/>
      <c r="P23" s="73"/>
      <c r="Q23" s="73"/>
    </row>
    <row r="24" spans="1:17" x14ac:dyDescent="0.25">
      <c r="A24" s="41"/>
      <c r="B24" s="2" t="s">
        <v>85</v>
      </c>
      <c r="D24" s="393">
        <v>62000</v>
      </c>
      <c r="E24" s="33"/>
      <c r="F24" s="34"/>
      <c r="G24" s="34"/>
      <c r="H24" s="34"/>
      <c r="I24" s="34"/>
      <c r="J24" s="34"/>
      <c r="K24" s="34"/>
      <c r="L24" s="34"/>
      <c r="M24" s="56"/>
      <c r="N24" s="2">
        <f t="shared" si="0"/>
        <v>62000</v>
      </c>
      <c r="P24" s="73">
        <f t="shared" ref="P24:P26" si="5">ROUND(N24/D24,2)</f>
        <v>1</v>
      </c>
      <c r="Q24" s="73"/>
    </row>
    <row r="25" spans="1:17" x14ac:dyDescent="0.25">
      <c r="A25" s="41"/>
      <c r="B25" s="2" t="s">
        <v>144</v>
      </c>
      <c r="D25" s="393">
        <v>84000</v>
      </c>
      <c r="E25" s="33"/>
      <c r="F25" s="34"/>
      <c r="G25" s="34"/>
      <c r="H25" s="34"/>
      <c r="I25" s="34"/>
      <c r="J25" s="34"/>
      <c r="K25" s="34"/>
      <c r="L25" s="34"/>
      <c r="M25" s="56"/>
      <c r="N25" s="2">
        <f t="shared" si="0"/>
        <v>84000</v>
      </c>
      <c r="P25" s="73">
        <f t="shared" si="5"/>
        <v>1</v>
      </c>
      <c r="Q25" s="73"/>
    </row>
    <row r="26" spans="1:17" x14ac:dyDescent="0.25">
      <c r="A26" s="41"/>
      <c r="B26" s="2" t="s">
        <v>86</v>
      </c>
      <c r="D26" s="393">
        <v>34000</v>
      </c>
      <c r="E26" s="33"/>
      <c r="F26" s="34"/>
      <c r="G26" s="34"/>
      <c r="H26" s="34"/>
      <c r="I26" s="34"/>
      <c r="J26" s="34"/>
      <c r="K26" s="34"/>
      <c r="L26" s="34"/>
      <c r="M26" s="56"/>
      <c r="N26" s="2">
        <f t="shared" si="0"/>
        <v>34000</v>
      </c>
      <c r="P26" s="73">
        <f t="shared" si="5"/>
        <v>1</v>
      </c>
      <c r="Q26" s="73"/>
    </row>
    <row r="27" spans="1:17" x14ac:dyDescent="0.25">
      <c r="A27" s="41"/>
      <c r="D27" s="34"/>
      <c r="E27" s="33"/>
      <c r="F27" s="34"/>
      <c r="G27" s="34"/>
      <c r="H27" s="34"/>
      <c r="I27" s="34"/>
      <c r="J27" s="34"/>
      <c r="K27" s="34"/>
      <c r="L27" s="34"/>
      <c r="M27" s="56"/>
      <c r="P27" s="73"/>
      <c r="Q27" s="73"/>
    </row>
    <row r="28" spans="1:17" x14ac:dyDescent="0.25">
      <c r="A28" s="41"/>
      <c r="C28" s="2" t="s">
        <v>284</v>
      </c>
      <c r="D28" s="34"/>
      <c r="E28" s="33"/>
      <c r="F28" s="34"/>
      <c r="G28" s="34"/>
      <c r="H28" s="34"/>
      <c r="I28" s="34"/>
      <c r="J28" s="34"/>
      <c r="K28" s="34"/>
      <c r="L28" s="34"/>
      <c r="M28" s="56"/>
      <c r="N28" s="140">
        <f>SUM(N24:N27)</f>
        <v>180000</v>
      </c>
      <c r="P28" s="73"/>
      <c r="Q28" s="73"/>
    </row>
    <row r="29" spans="1:17" x14ac:dyDescent="0.25">
      <c r="A29" s="41" t="s">
        <v>283</v>
      </c>
      <c r="D29" s="34"/>
      <c r="E29" s="33"/>
      <c r="F29" s="34"/>
      <c r="G29" s="34"/>
      <c r="H29" s="34"/>
      <c r="I29" s="34"/>
      <c r="J29" s="34"/>
      <c r="K29" s="34"/>
      <c r="L29" s="34"/>
      <c r="M29" s="56"/>
      <c r="P29" s="73"/>
      <c r="Q29" s="73"/>
    </row>
    <row r="30" spans="1:17" x14ac:dyDescent="0.25">
      <c r="B30" s="2" t="s">
        <v>110</v>
      </c>
      <c r="D30" s="393">
        <v>230000</v>
      </c>
      <c r="E30" s="392"/>
      <c r="F30" s="393"/>
      <c r="G30" s="393"/>
      <c r="H30" s="393"/>
      <c r="I30" s="393"/>
      <c r="J30" s="393"/>
      <c r="K30" s="393"/>
      <c r="L30" s="393">
        <v>111000</v>
      </c>
      <c r="M30" s="46"/>
      <c r="N30" s="2">
        <f t="shared" si="0"/>
        <v>119000</v>
      </c>
      <c r="P30" s="73">
        <f t="shared" ref="P30:P31" si="6">ROUND(N30/D30,2)</f>
        <v>0.52</v>
      </c>
      <c r="Q30" s="73"/>
    </row>
    <row r="31" spans="1:17" x14ac:dyDescent="0.25">
      <c r="B31" s="2" t="s">
        <v>334</v>
      </c>
      <c r="D31" s="393">
        <v>176425</v>
      </c>
      <c r="E31" s="392"/>
      <c r="F31" s="393"/>
      <c r="G31" s="393"/>
      <c r="H31" s="393"/>
      <c r="I31" s="393"/>
      <c r="J31" s="393"/>
      <c r="K31" s="393"/>
      <c r="L31" s="393">
        <v>134000</v>
      </c>
      <c r="M31" s="46"/>
      <c r="N31" s="2">
        <f t="shared" si="0"/>
        <v>42425</v>
      </c>
      <c r="P31" s="73">
        <f t="shared" si="6"/>
        <v>0.24</v>
      </c>
      <c r="Q31" s="73"/>
    </row>
    <row r="32" spans="1:17" x14ac:dyDescent="0.25">
      <c r="D32" s="34"/>
      <c r="E32" s="33"/>
      <c r="F32" s="34"/>
      <c r="G32" s="34"/>
      <c r="H32" s="34"/>
      <c r="I32" s="34"/>
      <c r="J32" s="34"/>
      <c r="K32" s="34"/>
      <c r="L32" s="34"/>
      <c r="M32" s="46"/>
      <c r="P32" s="73"/>
      <c r="Q32" s="73"/>
    </row>
    <row r="33" spans="1:19" x14ac:dyDescent="0.25">
      <c r="C33" s="2" t="s">
        <v>284</v>
      </c>
      <c r="D33" s="34"/>
      <c r="E33" s="33"/>
      <c r="F33" s="34"/>
      <c r="G33" s="34"/>
      <c r="H33" s="34"/>
      <c r="I33" s="34"/>
      <c r="J33" s="34"/>
      <c r="K33" s="34"/>
      <c r="L33" s="34"/>
      <c r="M33" s="46"/>
      <c r="N33" s="140">
        <f>SUM(N30:N32)</f>
        <v>161425</v>
      </c>
      <c r="P33" s="73"/>
      <c r="Q33" s="73"/>
    </row>
    <row r="34" spans="1:19" x14ac:dyDescent="0.25">
      <c r="D34" s="65"/>
      <c r="E34" s="36"/>
      <c r="F34" s="65"/>
      <c r="G34" s="36"/>
      <c r="H34" s="65"/>
      <c r="I34" s="36"/>
      <c r="J34" s="36"/>
      <c r="K34" s="36"/>
      <c r="L34" s="65"/>
      <c r="M34" s="36"/>
      <c r="N34" s="65"/>
      <c r="O34" s="65"/>
      <c r="P34" s="133"/>
      <c r="Q34" s="133"/>
    </row>
    <row r="35" spans="1:19" x14ac:dyDescent="0.25">
      <c r="B35" s="47" t="s">
        <v>157</v>
      </c>
      <c r="C35" s="47"/>
      <c r="D35" s="36">
        <f>SUM(D10:D34)</f>
        <v>1130425</v>
      </c>
      <c r="E35" s="36"/>
      <c r="F35" s="36">
        <f>SUM(F10:F34)</f>
        <v>0</v>
      </c>
      <c r="G35" s="36"/>
      <c r="H35" s="36">
        <f>SUM(H10:H34)</f>
        <v>30000</v>
      </c>
      <c r="I35" s="36"/>
      <c r="J35" s="140">
        <f>SUM(J10:J34)</f>
        <v>0</v>
      </c>
      <c r="K35" s="36"/>
      <c r="L35" s="36">
        <f>SUM(L10:L34)</f>
        <v>245000</v>
      </c>
      <c r="M35" s="36"/>
      <c r="N35" s="36">
        <f>N17+N22+N28+N33</f>
        <v>855425</v>
      </c>
      <c r="O35" s="36"/>
      <c r="P35" s="133"/>
      <c r="Q35" s="133"/>
    </row>
    <row r="36" spans="1:19" x14ac:dyDescent="0.25">
      <c r="E36" s="36"/>
    </row>
    <row r="37" spans="1:19" x14ac:dyDescent="0.25">
      <c r="A37" s="70" t="s">
        <v>153</v>
      </c>
      <c r="B37" s="70"/>
      <c r="C37" s="70"/>
      <c r="D37" s="392">
        <v>370000</v>
      </c>
      <c r="E37" s="392"/>
      <c r="F37" s="393"/>
      <c r="G37" s="393"/>
      <c r="H37" s="393">
        <v>9000</v>
      </c>
      <c r="I37" s="393"/>
      <c r="J37" s="393"/>
      <c r="K37" s="393"/>
      <c r="L37" s="393">
        <v>85580</v>
      </c>
      <c r="N37" s="2">
        <f t="shared" ref="N37:N62" si="7">D37-SUM(F37:L37)</f>
        <v>275420</v>
      </c>
      <c r="P37" s="73"/>
      <c r="Q37" s="73"/>
    </row>
    <row r="38" spans="1:19" x14ac:dyDescent="0.25">
      <c r="A38" s="268" t="s">
        <v>332</v>
      </c>
      <c r="B38" s="268"/>
      <c r="C38" s="268"/>
      <c r="D38" s="268"/>
      <c r="E38" s="33"/>
      <c r="F38" s="34"/>
      <c r="G38" s="34"/>
      <c r="H38" s="34"/>
      <c r="I38" s="34"/>
      <c r="J38" s="34"/>
      <c r="K38" s="34"/>
      <c r="L38" s="34"/>
      <c r="M38" s="46"/>
      <c r="P38" s="73"/>
      <c r="Q38" s="2"/>
      <c r="R38" s="108"/>
    </row>
    <row r="39" spans="1:19" x14ac:dyDescent="0.25">
      <c r="B39" s="280" t="s">
        <v>365</v>
      </c>
      <c r="C39" s="280"/>
      <c r="D39" s="392">
        <v>94000</v>
      </c>
      <c r="E39" s="392"/>
      <c r="F39" s="393"/>
      <c r="G39" s="393"/>
      <c r="H39" s="393">
        <v>25000</v>
      </c>
      <c r="I39" s="34"/>
      <c r="J39" s="34"/>
      <c r="K39" s="34"/>
      <c r="L39" s="34"/>
      <c r="M39" s="34"/>
      <c r="N39" s="268">
        <f t="shared" ref="N39:N43" si="8">D39-SUM(F39:L39)</f>
        <v>69000</v>
      </c>
      <c r="O39" s="268"/>
      <c r="P39" s="71"/>
      <c r="Q39" s="2"/>
      <c r="R39" s="108"/>
      <c r="S39" s="12"/>
    </row>
    <row r="40" spans="1:19" x14ac:dyDescent="0.25">
      <c r="B40" s="280" t="s">
        <v>366</v>
      </c>
      <c r="C40" s="280"/>
      <c r="D40" s="392">
        <v>0</v>
      </c>
      <c r="E40" s="392"/>
      <c r="F40" s="393"/>
      <c r="G40" s="393"/>
      <c r="H40" s="393"/>
      <c r="I40" s="34"/>
      <c r="J40" s="34"/>
      <c r="K40" s="34"/>
      <c r="L40" s="34"/>
      <c r="M40" s="34"/>
      <c r="N40" s="268">
        <f t="shared" si="8"/>
        <v>0</v>
      </c>
      <c r="O40" s="268"/>
      <c r="P40" s="71"/>
      <c r="Q40" s="2"/>
      <c r="R40" s="108"/>
      <c r="S40" s="12"/>
    </row>
    <row r="41" spans="1:19" x14ac:dyDescent="0.25">
      <c r="B41" s="280" t="s">
        <v>353</v>
      </c>
      <c r="C41" s="280"/>
      <c r="D41" s="392">
        <v>13000</v>
      </c>
      <c r="E41" s="392"/>
      <c r="F41" s="393"/>
      <c r="G41" s="393"/>
      <c r="H41" s="393">
        <v>6000</v>
      </c>
      <c r="I41" s="34"/>
      <c r="J41" s="34"/>
      <c r="K41" s="34"/>
      <c r="L41" s="34"/>
      <c r="M41" s="34"/>
      <c r="N41" s="268">
        <f t="shared" si="8"/>
        <v>7000</v>
      </c>
      <c r="O41" s="268"/>
      <c r="P41" s="71"/>
      <c r="Q41" s="2"/>
      <c r="R41" s="108"/>
      <c r="S41" s="12"/>
    </row>
    <row r="42" spans="1:19" x14ac:dyDescent="0.25">
      <c r="B42" s="280" t="s">
        <v>367</v>
      </c>
      <c r="C42" s="280"/>
      <c r="D42" s="392">
        <v>22000</v>
      </c>
      <c r="E42" s="392"/>
      <c r="F42" s="393"/>
      <c r="G42" s="393"/>
      <c r="H42" s="393"/>
      <c r="I42" s="34"/>
      <c r="J42" s="34"/>
      <c r="K42" s="34"/>
      <c r="L42" s="34"/>
      <c r="M42" s="34"/>
      <c r="N42" s="268">
        <f t="shared" si="8"/>
        <v>22000</v>
      </c>
      <c r="O42" s="268"/>
      <c r="P42" s="71"/>
      <c r="Q42" s="2"/>
      <c r="R42" s="108"/>
      <c r="S42" s="12"/>
    </row>
    <row r="43" spans="1:19" x14ac:dyDescent="0.25">
      <c r="B43" s="280" t="s">
        <v>368</v>
      </c>
      <c r="C43" s="280"/>
      <c r="D43" s="268">
        <f>'Exh H professional services'!C32</f>
        <v>12500</v>
      </c>
      <c r="E43" s="33"/>
      <c r="F43" s="34"/>
      <c r="G43" s="34"/>
      <c r="H43" s="34"/>
      <c r="I43" s="34"/>
      <c r="J43" s="34"/>
      <c r="K43" s="34"/>
      <c r="L43" s="34"/>
      <c r="M43" s="34"/>
      <c r="N43" s="268">
        <f t="shared" si="8"/>
        <v>12500</v>
      </c>
      <c r="O43" s="268"/>
      <c r="P43" s="71"/>
      <c r="Q43" s="2"/>
      <c r="R43" s="108"/>
      <c r="S43" s="12"/>
    </row>
    <row r="44" spans="1:19" x14ac:dyDescent="0.25">
      <c r="A44" s="70" t="s">
        <v>91</v>
      </c>
      <c r="B44" s="70"/>
      <c r="C44" s="70"/>
      <c r="D44" s="392">
        <v>7000</v>
      </c>
      <c r="E44" s="392"/>
      <c r="F44" s="393"/>
      <c r="G44" s="393"/>
      <c r="H44" s="393"/>
      <c r="I44" s="393"/>
      <c r="J44" s="393"/>
      <c r="K44" s="393"/>
      <c r="L44" s="393"/>
      <c r="M44" s="64"/>
      <c r="N44" s="70">
        <f t="shared" ref="N44:N49" si="9">D44-SUM(F44:L44)</f>
        <v>7000</v>
      </c>
      <c r="O44" s="33"/>
      <c r="P44" s="71"/>
      <c r="Q44" s="73"/>
    </row>
    <row r="45" spans="1:19" x14ac:dyDescent="0.25">
      <c r="A45" s="70" t="s">
        <v>137</v>
      </c>
      <c r="B45" s="70"/>
      <c r="C45" s="70"/>
      <c r="D45" s="392">
        <v>450</v>
      </c>
      <c r="E45" s="392"/>
      <c r="F45" s="393">
        <v>450</v>
      </c>
      <c r="G45" s="393"/>
      <c r="H45" s="393"/>
      <c r="I45" s="393"/>
      <c r="J45" s="393"/>
      <c r="K45" s="393"/>
      <c r="L45" s="393"/>
      <c r="M45" s="64"/>
      <c r="N45" s="70">
        <f t="shared" si="9"/>
        <v>0</v>
      </c>
      <c r="O45" s="33"/>
      <c r="P45" s="71"/>
      <c r="Q45" s="73"/>
    </row>
    <row r="46" spans="1:19" x14ac:dyDescent="0.25">
      <c r="A46" s="70" t="s">
        <v>107</v>
      </c>
      <c r="B46" s="70"/>
      <c r="C46" s="70"/>
      <c r="D46" s="392">
        <v>5000</v>
      </c>
      <c r="E46" s="392"/>
      <c r="F46" s="393"/>
      <c r="G46" s="393"/>
      <c r="H46" s="393"/>
      <c r="I46" s="393"/>
      <c r="J46" s="393"/>
      <c r="K46" s="393"/>
      <c r="L46" s="393"/>
      <c r="M46" s="64"/>
      <c r="N46" s="70">
        <f t="shared" si="9"/>
        <v>5000</v>
      </c>
      <c r="O46" s="33"/>
      <c r="P46" s="71"/>
      <c r="Q46" s="73"/>
    </row>
    <row r="47" spans="1:19" x14ac:dyDescent="0.25">
      <c r="A47" s="70" t="s">
        <v>106</v>
      </c>
      <c r="B47" s="70"/>
      <c r="C47" s="70"/>
      <c r="D47" s="392">
        <v>10000</v>
      </c>
      <c r="E47" s="392"/>
      <c r="F47" s="393"/>
      <c r="G47" s="393"/>
      <c r="H47" s="393"/>
      <c r="I47" s="393"/>
      <c r="J47" s="393"/>
      <c r="K47" s="393"/>
      <c r="L47" s="393"/>
      <c r="M47" s="64"/>
      <c r="N47" s="70">
        <f t="shared" si="9"/>
        <v>10000</v>
      </c>
      <c r="O47" s="33"/>
      <c r="P47" s="71"/>
      <c r="Q47" s="73"/>
    </row>
    <row r="48" spans="1:19" x14ac:dyDescent="0.25">
      <c r="A48" s="70" t="s">
        <v>103</v>
      </c>
      <c r="B48" s="70"/>
      <c r="C48" s="34"/>
      <c r="D48" s="392">
        <v>6000</v>
      </c>
      <c r="E48" s="392"/>
      <c r="F48" s="393"/>
      <c r="G48" s="393"/>
      <c r="H48" s="393"/>
      <c r="I48" s="393"/>
      <c r="J48" s="393"/>
      <c r="K48" s="393"/>
      <c r="L48" s="393"/>
      <c r="M48" s="64"/>
      <c r="N48" s="70">
        <f t="shared" si="9"/>
        <v>6000</v>
      </c>
      <c r="O48" s="33"/>
      <c r="P48" s="71"/>
      <c r="Q48" s="73"/>
    </row>
    <row r="49" spans="1:17" x14ac:dyDescent="0.25">
      <c r="A49" s="70" t="s">
        <v>104</v>
      </c>
      <c r="B49" s="70"/>
      <c r="C49" s="70"/>
      <c r="D49" s="392">
        <v>20000</v>
      </c>
      <c r="E49" s="392"/>
      <c r="F49" s="393"/>
      <c r="G49" s="393"/>
      <c r="H49" s="393"/>
      <c r="I49" s="393"/>
      <c r="J49" s="393"/>
      <c r="K49" s="393"/>
      <c r="L49" s="393"/>
      <c r="M49" s="64"/>
      <c r="N49" s="70">
        <f t="shared" si="9"/>
        <v>20000</v>
      </c>
      <c r="O49" s="33"/>
      <c r="P49" s="71"/>
      <c r="Q49" s="73"/>
    </row>
    <row r="50" spans="1:17" x14ac:dyDescent="0.25">
      <c r="A50" s="70" t="s">
        <v>333</v>
      </c>
      <c r="B50" s="70"/>
      <c r="C50" s="70"/>
      <c r="D50" s="392">
        <v>30000</v>
      </c>
      <c r="E50" s="392"/>
      <c r="F50" s="393"/>
      <c r="G50" s="393"/>
      <c r="H50" s="393"/>
      <c r="I50" s="393"/>
      <c r="J50" s="393">
        <v>15000</v>
      </c>
      <c r="K50" s="393"/>
      <c r="L50" s="393"/>
      <c r="M50" s="34"/>
      <c r="N50" s="70">
        <f>D50-SUM(F50:L50)</f>
        <v>15000</v>
      </c>
      <c r="O50" s="70"/>
      <c r="P50" s="71"/>
      <c r="Q50" s="73"/>
    </row>
    <row r="51" spans="1:17" x14ac:dyDescent="0.25">
      <c r="A51" s="70" t="s">
        <v>114</v>
      </c>
      <c r="B51" s="70"/>
      <c r="C51" s="70"/>
      <c r="D51" s="392">
        <v>56000</v>
      </c>
      <c r="E51" s="392"/>
      <c r="F51" s="393"/>
      <c r="G51" s="393"/>
      <c r="H51" s="393"/>
      <c r="I51" s="393"/>
      <c r="J51" s="393"/>
      <c r="K51" s="393"/>
      <c r="L51" s="393"/>
      <c r="N51" s="2">
        <f t="shared" si="7"/>
        <v>56000</v>
      </c>
      <c r="P51" s="73"/>
      <c r="Q51" s="73"/>
    </row>
    <row r="52" spans="1:17" x14ac:dyDescent="0.25">
      <c r="A52" s="70" t="s">
        <v>105</v>
      </c>
      <c r="B52" s="70"/>
      <c r="C52" s="70"/>
      <c r="D52" s="392">
        <v>3000</v>
      </c>
      <c r="E52" s="392"/>
      <c r="F52" s="393"/>
      <c r="G52" s="393"/>
      <c r="H52" s="393"/>
      <c r="I52" s="393"/>
      <c r="J52" s="393"/>
      <c r="K52" s="393"/>
      <c r="L52" s="393"/>
      <c r="N52" s="2">
        <f t="shared" si="7"/>
        <v>3000</v>
      </c>
      <c r="P52" s="73"/>
      <c r="Q52" s="73"/>
    </row>
    <row r="53" spans="1:17" x14ac:dyDescent="0.25">
      <c r="A53" s="70" t="s">
        <v>116</v>
      </c>
      <c r="B53" s="70"/>
      <c r="C53" s="34"/>
      <c r="D53" s="392">
        <v>4000</v>
      </c>
      <c r="E53" s="392"/>
      <c r="F53" s="393"/>
      <c r="G53" s="393"/>
      <c r="H53" s="393"/>
      <c r="I53" s="393"/>
      <c r="J53" s="393"/>
      <c r="K53" s="393"/>
      <c r="L53" s="393"/>
      <c r="N53" s="2">
        <f t="shared" si="7"/>
        <v>4000</v>
      </c>
      <c r="P53" s="73"/>
      <c r="Q53" s="73"/>
    </row>
    <row r="54" spans="1:17" x14ac:dyDescent="0.25">
      <c r="A54" s="70" t="s">
        <v>115</v>
      </c>
      <c r="B54" s="70"/>
      <c r="C54" s="70"/>
      <c r="D54" s="392">
        <v>26000</v>
      </c>
      <c r="E54" s="392"/>
      <c r="F54" s="393"/>
      <c r="G54" s="393"/>
      <c r="H54" s="393">
        <v>10000</v>
      </c>
      <c r="I54" s="393"/>
      <c r="J54" s="393"/>
      <c r="K54" s="393"/>
      <c r="L54" s="393"/>
      <c r="N54" s="2">
        <f t="shared" si="7"/>
        <v>16000</v>
      </c>
      <c r="P54" s="73"/>
      <c r="Q54" s="73"/>
    </row>
    <row r="55" spans="1:17" x14ac:dyDescent="0.25">
      <c r="A55" s="70" t="s">
        <v>143</v>
      </c>
      <c r="B55" s="70"/>
      <c r="C55" s="70"/>
      <c r="D55" s="392">
        <v>6000</v>
      </c>
      <c r="E55" s="392"/>
      <c r="F55" s="393"/>
      <c r="G55" s="393"/>
      <c r="H55" s="393"/>
      <c r="I55" s="393"/>
      <c r="J55" s="393"/>
      <c r="K55" s="393"/>
      <c r="L55" s="393"/>
      <c r="N55" s="2">
        <f t="shared" si="7"/>
        <v>6000</v>
      </c>
      <c r="P55" s="73"/>
      <c r="Q55" s="73"/>
    </row>
    <row r="56" spans="1:17" x14ac:dyDescent="0.25">
      <c r="A56" s="70" t="s">
        <v>89</v>
      </c>
      <c r="B56" s="70"/>
      <c r="C56" s="70"/>
      <c r="D56" s="392">
        <v>142000</v>
      </c>
      <c r="E56" s="392"/>
      <c r="F56" s="393"/>
      <c r="G56" s="393"/>
      <c r="H56" s="393">
        <v>45000</v>
      </c>
      <c r="I56" s="393"/>
      <c r="J56" s="393"/>
      <c r="K56" s="393"/>
      <c r="L56" s="393"/>
      <c r="N56" s="2">
        <f t="shared" si="7"/>
        <v>97000</v>
      </c>
      <c r="P56" s="73"/>
      <c r="Q56" s="73"/>
    </row>
    <row r="57" spans="1:17" x14ac:dyDescent="0.25">
      <c r="A57" s="70" t="s">
        <v>92</v>
      </c>
      <c r="B57" s="70"/>
      <c r="C57" s="70"/>
      <c r="D57" s="392">
        <v>26000</v>
      </c>
      <c r="E57" s="392"/>
      <c r="F57" s="393"/>
      <c r="G57" s="393"/>
      <c r="H57" s="393"/>
      <c r="I57" s="393"/>
      <c r="J57" s="393"/>
      <c r="K57" s="393"/>
      <c r="L57" s="393"/>
      <c r="N57" s="2">
        <f t="shared" si="7"/>
        <v>26000</v>
      </c>
      <c r="P57" s="73"/>
      <c r="Q57" s="73"/>
    </row>
    <row r="58" spans="1:17" x14ac:dyDescent="0.25">
      <c r="A58" s="70" t="s">
        <v>93</v>
      </c>
      <c r="B58" s="70"/>
      <c r="C58" s="70"/>
      <c r="D58" s="392">
        <v>42000</v>
      </c>
      <c r="E58" s="392"/>
      <c r="F58" s="393"/>
      <c r="G58" s="393"/>
      <c r="H58" s="393"/>
      <c r="I58" s="393"/>
      <c r="J58" s="393"/>
      <c r="K58" s="393"/>
      <c r="L58" s="393">
        <v>27000</v>
      </c>
      <c r="N58" s="2">
        <f t="shared" si="7"/>
        <v>15000</v>
      </c>
      <c r="P58" s="73"/>
      <c r="Q58" s="73"/>
    </row>
    <row r="59" spans="1:17" x14ac:dyDescent="0.25">
      <c r="A59" s="70" t="s">
        <v>117</v>
      </c>
      <c r="B59" s="70"/>
      <c r="C59" s="34"/>
      <c r="D59" s="392">
        <v>30000</v>
      </c>
      <c r="E59" s="392"/>
      <c r="F59" s="393"/>
      <c r="G59" s="393"/>
      <c r="H59" s="393">
        <v>8625</v>
      </c>
      <c r="I59" s="393"/>
      <c r="J59" s="393"/>
      <c r="K59" s="393"/>
      <c r="L59" s="393"/>
      <c r="N59" s="2">
        <f t="shared" si="7"/>
        <v>21375</v>
      </c>
      <c r="P59" s="73"/>
      <c r="Q59" s="73"/>
    </row>
    <row r="60" spans="1:17" x14ac:dyDescent="0.25">
      <c r="A60" s="70" t="s">
        <v>87</v>
      </c>
      <c r="B60" s="70"/>
      <c r="C60" s="70"/>
      <c r="D60" s="392">
        <v>57000</v>
      </c>
      <c r="E60" s="392"/>
      <c r="F60" s="393"/>
      <c r="G60" s="393"/>
      <c r="H60" s="393"/>
      <c r="I60" s="393"/>
      <c r="J60" s="393"/>
      <c r="K60" s="393"/>
      <c r="L60" s="393"/>
      <c r="N60" s="2">
        <f t="shared" si="7"/>
        <v>57000</v>
      </c>
      <c r="P60" s="73"/>
      <c r="Q60" s="73"/>
    </row>
    <row r="61" spans="1:17" x14ac:dyDescent="0.25">
      <c r="A61" s="70" t="s">
        <v>90</v>
      </c>
      <c r="B61" s="70"/>
      <c r="C61" s="70"/>
      <c r="D61" s="392">
        <v>66000</v>
      </c>
      <c r="E61" s="392"/>
      <c r="F61" s="393"/>
      <c r="G61" s="393"/>
      <c r="H61" s="393"/>
      <c r="I61" s="393"/>
      <c r="J61" s="393"/>
      <c r="K61" s="393"/>
      <c r="L61" s="393"/>
      <c r="N61" s="2">
        <f t="shared" si="7"/>
        <v>66000</v>
      </c>
      <c r="P61" s="73"/>
      <c r="Q61" s="73"/>
    </row>
    <row r="62" spans="1:17" x14ac:dyDescent="0.25">
      <c r="A62" s="70" t="s">
        <v>88</v>
      </c>
      <c r="B62" s="70"/>
      <c r="C62" s="70"/>
      <c r="D62" s="392">
        <v>87000</v>
      </c>
      <c r="E62" s="392"/>
      <c r="F62" s="393"/>
      <c r="G62" s="393"/>
      <c r="H62" s="393"/>
      <c r="I62" s="393"/>
      <c r="J62" s="393"/>
      <c r="K62" s="393"/>
      <c r="L62" s="393"/>
      <c r="N62" s="2">
        <f t="shared" si="7"/>
        <v>87000</v>
      </c>
      <c r="P62" s="73"/>
      <c r="Q62" s="73"/>
    </row>
    <row r="63" spans="1:17" x14ac:dyDescent="0.25">
      <c r="A63" s="249"/>
      <c r="B63" s="249"/>
      <c r="C63" s="249"/>
      <c r="D63" s="249"/>
      <c r="E63" s="33"/>
      <c r="F63" s="34"/>
      <c r="G63" s="34"/>
      <c r="H63" s="34"/>
      <c r="I63" s="34"/>
      <c r="J63" s="34"/>
      <c r="K63" s="34"/>
      <c r="L63" s="34"/>
      <c r="P63" s="73"/>
      <c r="Q63" s="73"/>
    </row>
    <row r="64" spans="1:17" x14ac:dyDescent="0.25">
      <c r="A64" s="249"/>
      <c r="B64" s="249" t="s">
        <v>99</v>
      </c>
      <c r="D64" s="265">
        <f>SUM(D35:D63)</f>
        <v>2265375</v>
      </c>
      <c r="E64" s="33"/>
      <c r="F64" s="265">
        <f>SUM(F35:F63)</f>
        <v>450</v>
      </c>
      <c r="G64" s="34"/>
      <c r="H64" s="265">
        <f>SUM(H35:H63)</f>
        <v>133625</v>
      </c>
      <c r="I64" s="34"/>
      <c r="J64" s="265">
        <f>SUM(J35:J63)</f>
        <v>15000</v>
      </c>
      <c r="K64" s="34"/>
      <c r="L64" s="265">
        <f>SUM(L35:L63)</f>
        <v>357580</v>
      </c>
      <c r="N64" s="265">
        <f>SUM(N35:N63)</f>
        <v>1758720</v>
      </c>
      <c r="P64" s="73"/>
      <c r="Q64" s="73"/>
    </row>
    <row r="65" spans="1:18" x14ac:dyDescent="0.25">
      <c r="A65" s="249"/>
      <c r="B65" s="249"/>
      <c r="C65" s="249"/>
      <c r="D65" s="249"/>
      <c r="E65" s="33"/>
      <c r="F65" s="249"/>
      <c r="G65" s="34"/>
      <c r="H65" s="249"/>
      <c r="I65" s="34"/>
      <c r="J65" s="249"/>
      <c r="K65" s="34"/>
      <c r="L65" s="249"/>
      <c r="N65" s="249"/>
      <c r="P65" s="73"/>
      <c r="Q65" s="73"/>
    </row>
    <row r="66" spans="1:18" x14ac:dyDescent="0.25">
      <c r="A66" s="70" t="s">
        <v>252</v>
      </c>
      <c r="B66" s="70"/>
      <c r="C66" s="70"/>
      <c r="D66" s="70">
        <f>'Exh G depreciation'!I26</f>
        <v>234840</v>
      </c>
      <c r="E66" s="33"/>
      <c r="F66" s="249"/>
      <c r="G66" s="34"/>
      <c r="H66" s="249"/>
      <c r="I66" s="34"/>
      <c r="J66" s="249"/>
      <c r="K66" s="34"/>
      <c r="L66" s="249"/>
      <c r="N66" s="2">
        <f t="shared" ref="N66" si="10">D66-SUM(F66:L66)</f>
        <v>234840</v>
      </c>
      <c r="P66" s="73"/>
      <c r="Q66" s="73"/>
    </row>
    <row r="67" spans="1:18" x14ac:dyDescent="0.25">
      <c r="D67" s="36"/>
      <c r="E67" s="36"/>
      <c r="F67" s="36"/>
      <c r="G67" s="36"/>
      <c r="H67" s="36"/>
      <c r="I67" s="36"/>
      <c r="J67" s="36"/>
      <c r="K67" s="36"/>
      <c r="L67" s="36"/>
      <c r="M67" s="36"/>
      <c r="N67" s="36"/>
      <c r="O67" s="36"/>
      <c r="P67" s="73"/>
      <c r="Q67" s="73"/>
    </row>
    <row r="68" spans="1:18" x14ac:dyDescent="0.25">
      <c r="B68" s="2" t="s">
        <v>412</v>
      </c>
      <c r="D68" s="297">
        <f>SUM(D64:D67)</f>
        <v>2500215</v>
      </c>
      <c r="E68" s="57"/>
      <c r="F68" s="297">
        <f>SUM(F64:F67)</f>
        <v>450</v>
      </c>
      <c r="G68" s="57"/>
      <c r="H68" s="297">
        <f>SUM(H64:H67)</f>
        <v>133625</v>
      </c>
      <c r="I68" s="57"/>
      <c r="J68" s="297">
        <f>SUM(J64:J67)</f>
        <v>15000</v>
      </c>
      <c r="K68" s="57"/>
      <c r="L68" s="297">
        <f>SUM(L64:L67)</f>
        <v>357580</v>
      </c>
      <c r="M68" s="57"/>
      <c r="N68" s="297">
        <f>SUM(N64:N67)</f>
        <v>1993560</v>
      </c>
      <c r="O68" s="36"/>
      <c r="P68" s="348" t="s">
        <v>440</v>
      </c>
      <c r="Q68" s="73"/>
    </row>
    <row r="69" spans="1:18" x14ac:dyDescent="0.25">
      <c r="D69" s="57"/>
      <c r="E69" s="57"/>
      <c r="F69" s="57"/>
      <c r="G69" s="57"/>
      <c r="H69" s="57"/>
      <c r="I69" s="57"/>
      <c r="J69" s="57"/>
      <c r="K69" s="57"/>
      <c r="L69" s="57"/>
      <c r="M69" s="57"/>
      <c r="N69" s="57"/>
      <c r="O69" s="36"/>
      <c r="P69" s="36"/>
      <c r="Q69" s="73"/>
      <c r="R69" s="47"/>
    </row>
    <row r="70" spans="1:18" x14ac:dyDescent="0.25">
      <c r="A70" s="303" t="s">
        <v>376</v>
      </c>
      <c r="D70" s="59"/>
      <c r="E70" s="59"/>
      <c r="G70" s="56"/>
      <c r="K70" s="56"/>
      <c r="M70" s="56"/>
      <c r="N70" s="36">
        <f>D68-SUM(F68:L68)</f>
        <v>1993560</v>
      </c>
      <c r="P70" s="47" t="s">
        <v>188</v>
      </c>
      <c r="Q70" s="60"/>
    </row>
    <row r="71" spans="1:18" x14ac:dyDescent="0.25">
      <c r="A71" s="2" t="s">
        <v>351</v>
      </c>
      <c r="G71" s="56"/>
      <c r="K71" s="56"/>
      <c r="M71" s="56"/>
      <c r="P71" s="73"/>
      <c r="Q71" s="60"/>
    </row>
    <row r="72" spans="1:18" x14ac:dyDescent="0.25">
      <c r="B72" s="2" t="s">
        <v>352</v>
      </c>
      <c r="D72" s="392">
        <v>36000</v>
      </c>
      <c r="G72" s="56"/>
      <c r="K72" s="56"/>
      <c r="M72" s="56"/>
      <c r="N72" s="2">
        <f t="shared" ref="N72:N79" si="11">D72-SUM(F72:L72)</f>
        <v>36000</v>
      </c>
      <c r="P72" s="73" t="e">
        <f t="shared" ref="P72:P73" si="12">ROUND(N71/D71,2)</f>
        <v>#DIV/0!</v>
      </c>
      <c r="Q72" s="60"/>
    </row>
    <row r="73" spans="1:18" x14ac:dyDescent="0.25">
      <c r="B73" s="2" t="s">
        <v>354</v>
      </c>
      <c r="D73" s="392">
        <v>30000</v>
      </c>
      <c r="G73" s="56"/>
      <c r="K73" s="56"/>
      <c r="M73" s="56"/>
      <c r="N73" s="2">
        <f t="shared" si="11"/>
        <v>30000</v>
      </c>
      <c r="P73" s="73">
        <f t="shared" si="12"/>
        <v>1</v>
      </c>
      <c r="Q73" s="60"/>
    </row>
    <row r="74" spans="1:18" x14ac:dyDescent="0.25">
      <c r="D74" s="392"/>
      <c r="G74" s="56"/>
      <c r="K74" s="56"/>
      <c r="M74" s="56"/>
      <c r="P74" s="73"/>
      <c r="Q74" s="60"/>
    </row>
    <row r="75" spans="1:18" x14ac:dyDescent="0.25">
      <c r="C75" s="2" t="s">
        <v>529</v>
      </c>
      <c r="D75" s="403">
        <f>SUM(D72:D74)</f>
        <v>66000</v>
      </c>
      <c r="E75" s="56"/>
      <c r="F75" s="403">
        <f>SUM(F72:F74)</f>
        <v>0</v>
      </c>
      <c r="G75" s="56"/>
      <c r="H75" s="403">
        <f>SUM(H72:H74)</f>
        <v>0</v>
      </c>
      <c r="J75" s="403">
        <f>SUM(J72:J74)</f>
        <v>0</v>
      </c>
      <c r="K75" s="56"/>
      <c r="L75" s="403">
        <f>SUM(L72:L74)</f>
        <v>0</v>
      </c>
      <c r="M75" s="56"/>
      <c r="N75" s="403">
        <f>SUM(N72:N74)</f>
        <v>66000</v>
      </c>
      <c r="P75" s="73"/>
      <c r="Q75" s="60"/>
    </row>
    <row r="76" spans="1:18" x14ac:dyDescent="0.25">
      <c r="D76" s="392"/>
      <c r="G76" s="56"/>
      <c r="K76" s="56"/>
      <c r="M76" s="56"/>
      <c r="P76" s="73"/>
      <c r="Q76" s="60"/>
    </row>
    <row r="77" spans="1:18" x14ac:dyDescent="0.25">
      <c r="A77" s="280" t="s">
        <v>153</v>
      </c>
      <c r="D77" s="392">
        <v>22570</v>
      </c>
      <c r="G77" s="56"/>
      <c r="K77" s="56"/>
      <c r="M77" s="56"/>
      <c r="N77" s="2">
        <f t="shared" si="11"/>
        <v>22570</v>
      </c>
      <c r="P77" s="73"/>
      <c r="Q77" s="60"/>
    </row>
    <row r="78" spans="1:18" x14ac:dyDescent="0.25">
      <c r="A78" s="2" t="s">
        <v>353</v>
      </c>
      <c r="D78" s="392">
        <v>15000</v>
      </c>
      <c r="G78" s="56"/>
      <c r="K78" s="56"/>
      <c r="M78" s="56"/>
      <c r="N78" s="2">
        <f t="shared" si="11"/>
        <v>15000</v>
      </c>
      <c r="P78" s="73"/>
      <c r="Q78" s="60"/>
    </row>
    <row r="79" spans="1:18" x14ac:dyDescent="0.25">
      <c r="A79" s="2" t="s">
        <v>117</v>
      </c>
      <c r="D79" s="392">
        <v>6750</v>
      </c>
      <c r="G79" s="56"/>
      <c r="K79" s="56"/>
      <c r="M79" s="56"/>
      <c r="N79" s="2">
        <f t="shared" si="11"/>
        <v>6750</v>
      </c>
      <c r="P79" s="73"/>
      <c r="Q79" s="60"/>
    </row>
    <row r="80" spans="1:18" x14ac:dyDescent="0.25">
      <c r="F80" s="2"/>
      <c r="G80" s="56"/>
      <c r="H80" s="2"/>
      <c r="J80" s="2"/>
      <c r="K80" s="56"/>
      <c r="L80" s="2"/>
      <c r="M80" s="56"/>
      <c r="P80" s="73"/>
      <c r="Q80" s="60"/>
    </row>
    <row r="81" spans="1:18" x14ac:dyDescent="0.25">
      <c r="B81" s="36" t="s">
        <v>413</v>
      </c>
      <c r="D81" s="297">
        <f>D75+SUM(D77:D80)</f>
        <v>110320</v>
      </c>
      <c r="E81" s="59"/>
      <c r="F81" s="297">
        <f>F75+SUM(F77:F80)</f>
        <v>0</v>
      </c>
      <c r="G81" s="56"/>
      <c r="H81" s="297">
        <f>H75+SUM(H77:H80)</f>
        <v>0</v>
      </c>
      <c r="J81" s="297">
        <f>J75+SUM(J77:J80)</f>
        <v>0</v>
      </c>
      <c r="K81" s="56"/>
      <c r="L81" s="297">
        <f>L75+SUM(L77:L80)</f>
        <v>0</v>
      </c>
      <c r="M81" s="56"/>
      <c r="N81" s="297">
        <f>N75+SUM(N77:N80)</f>
        <v>110320</v>
      </c>
      <c r="P81" s="348" t="s">
        <v>440</v>
      </c>
      <c r="Q81" s="60"/>
    </row>
    <row r="82" spans="1:18" x14ac:dyDescent="0.25">
      <c r="D82" s="59"/>
      <c r="E82" s="59"/>
      <c r="F82" s="59"/>
      <c r="G82" s="56"/>
      <c r="H82" s="59"/>
      <c r="J82" s="59"/>
      <c r="K82" s="56"/>
      <c r="L82" s="59"/>
      <c r="M82" s="56"/>
      <c r="N82" s="59"/>
      <c r="P82" s="73"/>
      <c r="Q82" s="60"/>
    </row>
    <row r="83" spans="1:18" ht="15.75" thickBot="1" x14ac:dyDescent="0.3">
      <c r="A83" s="2" t="s">
        <v>357</v>
      </c>
      <c r="D83" s="135">
        <f>D68+D81</f>
        <v>2610535</v>
      </c>
      <c r="E83" s="59"/>
      <c r="F83" s="135">
        <f>F68+F81</f>
        <v>450</v>
      </c>
      <c r="G83" s="56"/>
      <c r="H83" s="135">
        <f>H68+H81</f>
        <v>133625</v>
      </c>
      <c r="J83" s="135">
        <f>J68+J81</f>
        <v>15000</v>
      </c>
      <c r="K83" s="56"/>
      <c r="L83" s="135">
        <f>L68+L81</f>
        <v>357580</v>
      </c>
      <c r="M83" s="56"/>
      <c r="N83" s="135">
        <f>N68+N81</f>
        <v>2103880</v>
      </c>
    </row>
    <row r="84" spans="1:18" ht="15.75" thickTop="1" x14ac:dyDescent="0.25">
      <c r="M84" s="64"/>
      <c r="N84" s="71"/>
      <c r="P84" s="73"/>
      <c r="Q84" s="73"/>
    </row>
    <row r="85" spans="1:18" x14ac:dyDescent="0.25">
      <c r="M85" s="64"/>
      <c r="N85" s="36">
        <f>D83-SUM(F83:L83)</f>
        <v>2103880</v>
      </c>
      <c r="P85" s="47" t="s">
        <v>188</v>
      </c>
      <c r="Q85" s="73"/>
    </row>
    <row r="86" spans="1:18" x14ac:dyDescent="0.25">
      <c r="D86" s="36"/>
      <c r="E86" s="36"/>
      <c r="G86" s="36"/>
      <c r="K86" s="36"/>
      <c r="M86" s="36"/>
      <c r="O86" s="36"/>
      <c r="P86" s="133"/>
      <c r="Q86" s="133"/>
    </row>
    <row r="87" spans="1:18" ht="119.45" customHeight="1" x14ac:dyDescent="0.25">
      <c r="C87" s="426" t="s">
        <v>358</v>
      </c>
      <c r="D87" s="427"/>
      <c r="E87" s="427"/>
      <c r="F87" s="427"/>
      <c r="G87" s="427"/>
      <c r="H87" s="427"/>
      <c r="I87" s="427"/>
      <c r="J87" s="427"/>
      <c r="K87" s="427"/>
      <c r="L87" s="427"/>
      <c r="M87" s="427"/>
      <c r="N87" s="427"/>
      <c r="O87" s="428"/>
      <c r="P87" s="133"/>
      <c r="Q87" s="133"/>
    </row>
    <row r="88" spans="1:18" x14ac:dyDescent="0.25">
      <c r="D88" s="36"/>
      <c r="E88" s="36"/>
      <c r="G88" s="36"/>
      <c r="K88" s="36"/>
      <c r="M88" s="36"/>
      <c r="O88" s="36"/>
      <c r="P88" s="133"/>
      <c r="Q88" s="133"/>
    </row>
    <row r="89" spans="1:18" ht="51" customHeight="1" x14ac:dyDescent="0.25">
      <c r="A89" s="142" t="s">
        <v>77</v>
      </c>
      <c r="B89" s="142"/>
      <c r="C89" s="430" t="s">
        <v>448</v>
      </c>
      <c r="D89" s="430"/>
      <c r="E89" s="430"/>
      <c r="F89" s="430"/>
      <c r="G89" s="430"/>
      <c r="H89" s="430"/>
      <c r="I89" s="430"/>
      <c r="J89" s="430"/>
      <c r="K89" s="430"/>
      <c r="L89" s="430"/>
      <c r="M89" s="430"/>
      <c r="N89" s="430"/>
      <c r="O89" s="276"/>
      <c r="P89" s="275"/>
      <c r="Q89" s="275"/>
      <c r="R89" s="2"/>
    </row>
    <row r="90" spans="1:18" ht="13.5" customHeight="1" x14ac:dyDescent="0.25">
      <c r="A90" s="41"/>
      <c r="B90" s="56"/>
      <c r="C90" s="5"/>
      <c r="D90" s="5"/>
      <c r="E90" s="14"/>
      <c r="F90" s="14"/>
      <c r="G90" s="14"/>
      <c r="H90" s="14"/>
      <c r="I90" s="14"/>
      <c r="J90" s="14"/>
      <c r="K90" s="14"/>
      <c r="L90" s="14"/>
      <c r="M90" s="6"/>
      <c r="N90" s="6"/>
      <c r="O90" s="250"/>
      <c r="P90" s="147"/>
      <c r="Q90" s="148"/>
      <c r="R90" s="2"/>
    </row>
    <row r="91" spans="1:18" ht="15" customHeight="1" x14ac:dyDescent="0.25">
      <c r="B91" s="63"/>
      <c r="C91" s="282" t="s">
        <v>340</v>
      </c>
      <c r="D91" s="282"/>
      <c r="E91" s="282"/>
      <c r="F91" s="282"/>
      <c r="G91" s="282"/>
      <c r="H91" s="282"/>
      <c r="I91" s="282"/>
      <c r="J91" s="282"/>
      <c r="K91" s="282"/>
      <c r="L91" s="282"/>
      <c r="M91" s="282"/>
      <c r="N91" s="282"/>
      <c r="O91" s="282"/>
      <c r="P91" s="282"/>
      <c r="Q91" s="282"/>
      <c r="R91" s="2"/>
    </row>
    <row r="92" spans="1:18" ht="13.5" customHeight="1" x14ac:dyDescent="0.25">
      <c r="B92" s="63"/>
      <c r="C92" s="5"/>
      <c r="D92" s="5"/>
      <c r="E92" s="14"/>
      <c r="F92" s="14"/>
      <c r="G92" s="14"/>
      <c r="H92" s="14"/>
      <c r="I92" s="14"/>
      <c r="J92" s="14"/>
      <c r="K92" s="14"/>
      <c r="L92" s="14"/>
      <c r="M92" s="6"/>
      <c r="N92" s="6"/>
      <c r="O92" s="250"/>
      <c r="P92" s="147"/>
      <c r="Q92" s="148"/>
      <c r="R92" s="2"/>
    </row>
    <row r="93" spans="1:18" ht="29.25" customHeight="1" x14ac:dyDescent="0.25">
      <c r="B93" s="62"/>
      <c r="C93" s="430" t="s">
        <v>370</v>
      </c>
      <c r="D93" s="430"/>
      <c r="E93" s="430"/>
      <c r="F93" s="430"/>
      <c r="G93" s="430"/>
      <c r="H93" s="430"/>
      <c r="I93" s="430"/>
      <c r="J93" s="430"/>
      <c r="K93" s="430"/>
      <c r="L93" s="430"/>
      <c r="M93" s="430"/>
      <c r="N93" s="430"/>
      <c r="O93" s="276"/>
      <c r="P93" s="275"/>
      <c r="Q93" s="275"/>
      <c r="R93" s="2"/>
    </row>
    <row r="94" spans="1:18" ht="13.5" customHeight="1" x14ac:dyDescent="0.25">
      <c r="C94" s="26"/>
      <c r="D94" s="26"/>
      <c r="E94" s="120"/>
      <c r="F94" s="120"/>
      <c r="G94" s="120"/>
      <c r="H94" s="120"/>
      <c r="I94" s="120"/>
      <c r="J94" s="120"/>
      <c r="K94" s="120"/>
      <c r="L94" s="120"/>
      <c r="M94" s="120"/>
      <c r="N94" s="120"/>
      <c r="O94" s="120"/>
      <c r="P94" s="147"/>
      <c r="Q94" s="148"/>
      <c r="R94" s="2"/>
    </row>
    <row r="95" spans="1:18" ht="29.45" customHeight="1" x14ac:dyDescent="0.25">
      <c r="C95" s="430" t="s">
        <v>304</v>
      </c>
      <c r="D95" s="430"/>
      <c r="E95" s="430"/>
      <c r="F95" s="430"/>
      <c r="G95" s="430"/>
      <c r="H95" s="430"/>
      <c r="I95" s="430"/>
      <c r="J95" s="430"/>
      <c r="K95" s="430"/>
      <c r="L95" s="430"/>
      <c r="M95" s="430"/>
      <c r="N95" s="430"/>
      <c r="O95" s="276"/>
      <c r="P95" s="275"/>
      <c r="Q95" s="275"/>
      <c r="R95" s="2"/>
    </row>
    <row r="96" spans="1:18" x14ac:dyDescent="0.25">
      <c r="C96" s="26"/>
      <c r="D96" s="26"/>
      <c r="E96" s="120"/>
      <c r="F96" s="120"/>
      <c r="G96" s="120"/>
      <c r="H96" s="120"/>
      <c r="I96" s="120"/>
      <c r="J96" s="120"/>
      <c r="K96" s="120"/>
      <c r="L96" s="120"/>
      <c r="M96" s="120"/>
      <c r="N96" s="120"/>
      <c r="O96" s="120"/>
      <c r="P96" s="147"/>
      <c r="Q96" s="148"/>
      <c r="R96" s="2"/>
    </row>
    <row r="97" spans="3:18" ht="27.6" customHeight="1" x14ac:dyDescent="0.25">
      <c r="C97" s="430" t="s">
        <v>373</v>
      </c>
      <c r="D97" s="430"/>
      <c r="E97" s="430"/>
      <c r="F97" s="430"/>
      <c r="G97" s="430"/>
      <c r="H97" s="430"/>
      <c r="I97" s="430"/>
      <c r="J97" s="430"/>
      <c r="K97" s="430"/>
      <c r="L97" s="430"/>
      <c r="M97" s="430"/>
      <c r="N97" s="430"/>
      <c r="O97" s="276"/>
      <c r="P97" s="275"/>
      <c r="Q97" s="275"/>
      <c r="R97" s="2"/>
    </row>
    <row r="98" spans="3:18" x14ac:dyDescent="0.25">
      <c r="C98" s="26"/>
      <c r="D98" s="26"/>
      <c r="E98" s="120"/>
      <c r="F98" s="120"/>
      <c r="G98" s="120"/>
      <c r="H98" s="120"/>
      <c r="I98" s="120"/>
      <c r="J98" s="120"/>
      <c r="K98" s="120"/>
      <c r="L98" s="120"/>
      <c r="M98" s="120"/>
      <c r="N98" s="120"/>
      <c r="O98" s="120"/>
      <c r="P98" s="147"/>
      <c r="Q98" s="148"/>
      <c r="R98" s="2"/>
    </row>
    <row r="99" spans="3:18" ht="27" customHeight="1" x14ac:dyDescent="0.25">
      <c r="C99" s="430" t="s">
        <v>372</v>
      </c>
      <c r="D99" s="430"/>
      <c r="E99" s="430"/>
      <c r="F99" s="430"/>
      <c r="G99" s="430"/>
      <c r="H99" s="430"/>
      <c r="I99" s="430"/>
      <c r="J99" s="430"/>
      <c r="K99" s="430"/>
      <c r="L99" s="430"/>
      <c r="M99" s="430"/>
      <c r="N99" s="430"/>
      <c r="O99" s="275"/>
      <c r="P99" s="275"/>
      <c r="Q99" s="275"/>
      <c r="R99" s="2"/>
    </row>
    <row r="100" spans="3:18" x14ac:dyDescent="0.25">
      <c r="C100" s="70"/>
      <c r="D100" s="62"/>
      <c r="E100" s="62"/>
      <c r="F100" s="63"/>
      <c r="G100" s="63"/>
      <c r="H100" s="63"/>
      <c r="I100" s="63"/>
      <c r="J100" s="63"/>
      <c r="K100" s="63"/>
      <c r="L100" s="63"/>
      <c r="M100" s="63"/>
      <c r="N100" s="63"/>
      <c r="O100" s="63"/>
      <c r="P100" s="63"/>
      <c r="Q100" s="144"/>
      <c r="R100" s="108"/>
    </row>
    <row r="101" spans="3:18" ht="16.5" customHeight="1" x14ac:dyDescent="0.25">
      <c r="C101" s="145"/>
      <c r="D101" s="145"/>
      <c r="E101" s="77"/>
      <c r="F101" s="146"/>
      <c r="G101" s="78"/>
      <c r="H101" s="146"/>
      <c r="I101" s="146"/>
      <c r="J101" s="146"/>
      <c r="K101" s="78"/>
      <c r="L101" s="146"/>
      <c r="M101" s="78"/>
      <c r="N101" s="145"/>
      <c r="O101" s="77"/>
      <c r="P101" s="147"/>
      <c r="Q101" s="147"/>
      <c r="R101" s="148"/>
    </row>
    <row r="102" spans="3:18" x14ac:dyDescent="0.25">
      <c r="C102" s="12"/>
      <c r="D102" s="12"/>
      <c r="E102" s="12"/>
      <c r="F102" s="115"/>
      <c r="G102" s="12"/>
      <c r="H102" s="115"/>
      <c r="I102" s="115"/>
      <c r="J102" s="115"/>
      <c r="K102" s="6"/>
      <c r="L102" s="115"/>
      <c r="M102" s="12"/>
      <c r="N102" s="12"/>
      <c r="O102" s="12"/>
      <c r="P102" s="149"/>
      <c r="Q102" s="149"/>
      <c r="R102" s="14"/>
    </row>
    <row r="103" spans="3:18" x14ac:dyDescent="0.25">
      <c r="C103" s="12"/>
      <c r="D103" s="12"/>
      <c r="E103" s="12"/>
      <c r="F103" s="115"/>
      <c r="G103" s="12"/>
      <c r="H103" s="115"/>
      <c r="I103" s="115"/>
      <c r="J103" s="115"/>
      <c r="K103" s="6"/>
      <c r="L103" s="115"/>
      <c r="M103" s="12"/>
      <c r="N103" s="12"/>
      <c r="O103" s="12"/>
      <c r="P103" s="149"/>
      <c r="Q103" s="149"/>
      <c r="R103" s="14"/>
    </row>
  </sheetData>
  <sheetProtection formatCells="0" insertRows="0" deleteRows="0"/>
  <protectedRanges>
    <protectedRange sqref="N4" name="Range5"/>
    <protectedRange sqref="D4:E4 M4 O4" name="Range4"/>
    <protectedRange sqref="A37:C37 H37:J37 A51:C63 H51:J63 B66:C66 I64:I66 L37 F37 L44:L63 F44:F63 A65:C65 A64:B64" name="Range3"/>
    <protectedRange sqref="A2:C2" name="Range1"/>
    <protectedRange sqref="D37:E37 K37 O37 O51:O66 K51:K66 D51:E66 F64:F66 H64:H66 J64:J66 L64:L66 N64:N65 M37 G37 M44:M66 G44:G66 O10:O33" name="Range2"/>
    <protectedRange sqref="R11" name="Range6"/>
    <protectedRange sqref="R13" name="Range7"/>
    <protectedRange sqref="A44:C50" name="Range3_1"/>
    <protectedRange sqref="O44:O50 M44:M50" name="Range2_1"/>
    <protectedRange sqref="H44:J50 L44:L50 F44:F50" name="Range3_1_1"/>
    <protectedRange sqref="G44:G50 K44:K50 D44:E50" name="Range2_2"/>
    <protectedRange sqref="A66" name="Range3_2"/>
    <protectedRange sqref="B11:C33 M11:M33" name="Range8"/>
    <protectedRange sqref="M38" name="Range9"/>
  </protectedRanges>
  <customSheetViews>
    <customSheetView guid="{55322F06-EF2B-4EBF-91FC-6C830D0D22C9}" fitToPage="1" showRuler="0">
      <pane xSplit="2" ySplit="10" topLeftCell="C11" activePane="bottomRight" state="frozen"/>
      <selection pane="bottomRight" activeCell="G19" sqref="G19"/>
      <pageMargins left="0.75" right="0.75" top="1" bottom="1" header="0.5" footer="0.5"/>
      <pageSetup scale="88" fitToHeight="6" orientation="landscape" r:id="rId1"/>
      <headerFooter alignWithMargins="0">
        <oddFooter>&amp;LSchedule E-2&amp;C&amp;A&amp;RUpdated: &amp;D</oddFooter>
      </headerFooter>
    </customSheetView>
    <customSheetView guid="{EC77BDF0-E4AB-4C37-A286-B132C795CB0B}" fitToPage="1" showRuler="0">
      <pane xSplit="2" ySplit="10" topLeftCell="C11" activePane="bottomRight" state="frozen"/>
      <selection pane="bottomRight" activeCell="G19" sqref="G19"/>
      <pageMargins left="0.75" right="0.75" top="1" bottom="1" header="0.5" footer="0.5"/>
      <pageSetup scale="88" fitToHeight="6" orientation="landscape" r:id="rId2"/>
      <headerFooter alignWithMargins="0">
        <oddFooter>&amp;LSchedule E-2&amp;C&amp;A&amp;RUpdated: &amp;D</oddFooter>
      </headerFooter>
    </customSheetView>
    <customSheetView guid="{96FAF5F8-BD57-4EDE-AC8B-7E6854529246}" fitToPage="1" showRuler="0">
      <pane xSplit="3" ySplit="9" topLeftCell="D10" activePane="bottomRight" state="frozen"/>
      <selection pane="bottomRight" activeCell="A4" sqref="A4"/>
      <pageMargins left="0.75" right="0.75" top="1" bottom="1" header="0.5" footer="0.5"/>
      <pageSetup scale="88" fitToHeight="6" orientation="landscape" r:id="rId3"/>
      <headerFooter alignWithMargins="0">
        <oddFooter>&amp;LSchedule E-2&amp;C&amp;A&amp;RUpdated: &amp;D</oddFooter>
      </headerFooter>
    </customSheetView>
  </customSheetViews>
  <mergeCells count="7">
    <mergeCell ref="C99:N99"/>
    <mergeCell ref="A2:B2"/>
    <mergeCell ref="C87:O87"/>
    <mergeCell ref="C89:N89"/>
    <mergeCell ref="C93:N93"/>
    <mergeCell ref="C95:N95"/>
    <mergeCell ref="C97:N97"/>
  </mergeCells>
  <phoneticPr fontId="7" type="noConversion"/>
  <printOptions horizontalCentered="1" headings="1"/>
  <pageMargins left="0.5" right="0.5" top="0.75" bottom="0.5" header="0.5" footer="0.5"/>
  <pageSetup scale="57" fitToHeight="6" orientation="portrait" r:id="rId4"/>
  <headerFooter alignWithMargins="0">
    <oddFooter>&amp;L&amp;F&amp;C&amp;A&amp;RUpdated: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49"/>
  <sheetViews>
    <sheetView workbookViewId="0">
      <pane ySplit="4" topLeftCell="A5" activePane="bottomLeft" state="frozen"/>
      <selection pane="bottomLeft" activeCell="E22" sqref="E22"/>
    </sheetView>
  </sheetViews>
  <sheetFormatPr defaultColWidth="9.140625" defaultRowHeight="12" x14ac:dyDescent="0.2"/>
  <cols>
    <col min="1" max="1" width="11.5703125" style="150" customWidth="1"/>
    <col min="2" max="2" width="38.28515625" style="150" customWidth="1"/>
    <col min="3" max="3" width="12.7109375" style="150" customWidth="1"/>
    <col min="4" max="4" width="7.140625" style="150" customWidth="1"/>
    <col min="5" max="5" width="11.5703125" style="150" customWidth="1"/>
    <col min="6" max="6" width="14.140625" style="150" customWidth="1"/>
    <col min="7" max="16384" width="9.140625" style="150"/>
  </cols>
  <sheetData>
    <row r="1" spans="1:9" ht="18.75" x14ac:dyDescent="0.3">
      <c r="A1" s="96" t="str">
        <f>Entity</f>
        <v>Name of Tribe</v>
      </c>
      <c r="B1" s="40"/>
      <c r="C1" s="40"/>
      <c r="D1" s="40"/>
      <c r="E1" s="40"/>
      <c r="F1" s="125" t="s">
        <v>149</v>
      </c>
    </row>
    <row r="2" spans="1:9" ht="18.75" x14ac:dyDescent="0.3">
      <c r="A2" s="40"/>
      <c r="B2" s="40"/>
      <c r="C2" s="40"/>
      <c r="D2" s="40"/>
      <c r="E2" s="40"/>
      <c r="F2" s="40"/>
      <c r="G2" s="2"/>
      <c r="H2" s="2"/>
      <c r="I2" s="2"/>
    </row>
    <row r="3" spans="1:9" s="28" customFormat="1" ht="16.5" thickBot="1" x14ac:dyDescent="0.3">
      <c r="A3" s="198" t="str">
        <f>'start here-do not delete'!G30</f>
        <v>FY 2022</v>
      </c>
      <c r="B3" s="198" t="s">
        <v>94</v>
      </c>
      <c r="C3" s="272"/>
      <c r="D3" s="272"/>
      <c r="E3" s="272"/>
      <c r="F3" s="272"/>
      <c r="G3" s="273"/>
    </row>
    <row r="4" spans="1:9" ht="15" x14ac:dyDescent="0.25">
      <c r="A4" s="41"/>
      <c r="B4" s="2"/>
      <c r="C4" s="2"/>
      <c r="D4" s="2"/>
      <c r="E4" s="2"/>
      <c r="F4" s="2"/>
      <c r="G4" s="2"/>
      <c r="H4" s="2"/>
      <c r="I4" s="2"/>
    </row>
    <row r="5" spans="1:9" ht="15" x14ac:dyDescent="0.25">
      <c r="A5" s="41"/>
      <c r="B5" s="2"/>
      <c r="C5" s="2"/>
      <c r="D5" s="2"/>
      <c r="E5" s="2"/>
      <c r="F5" s="2"/>
      <c r="G5" s="2"/>
      <c r="H5" s="2"/>
      <c r="I5" s="2"/>
    </row>
    <row r="6" spans="1:9" ht="15" x14ac:dyDescent="0.25">
      <c r="A6" s="151" t="s">
        <v>138</v>
      </c>
      <c r="B6" s="2"/>
      <c r="C6" s="2"/>
      <c r="D6" s="2"/>
      <c r="E6" s="2"/>
      <c r="F6" s="2"/>
      <c r="G6" s="2"/>
      <c r="H6" s="2"/>
      <c r="I6" s="2"/>
    </row>
    <row r="7" spans="1:9" ht="15" x14ac:dyDescent="0.25">
      <c r="A7" s="2"/>
      <c r="B7" s="2"/>
      <c r="C7" s="2"/>
      <c r="D7" s="2"/>
      <c r="E7" s="2"/>
      <c r="F7" s="2"/>
      <c r="G7" s="2"/>
      <c r="H7" s="2"/>
      <c r="I7" s="2"/>
    </row>
    <row r="8" spans="1:9" ht="15" x14ac:dyDescent="0.25">
      <c r="A8" s="2"/>
      <c r="B8" s="2"/>
      <c r="C8" s="2"/>
      <c r="D8" s="2"/>
      <c r="E8" s="2"/>
      <c r="F8" s="2" t="s">
        <v>95</v>
      </c>
      <c r="G8" s="2"/>
      <c r="H8" s="2"/>
      <c r="I8" s="2"/>
    </row>
    <row r="9" spans="1:9" ht="15" x14ac:dyDescent="0.25">
      <c r="A9" s="2" t="s">
        <v>96</v>
      </c>
      <c r="B9" s="2"/>
      <c r="C9" s="2"/>
      <c r="D9" s="2"/>
      <c r="E9" s="2"/>
      <c r="F9" s="65" t="s">
        <v>135</v>
      </c>
      <c r="G9" s="2"/>
      <c r="H9" s="2"/>
      <c r="I9" s="2"/>
    </row>
    <row r="10" spans="1:9" ht="15" x14ac:dyDescent="0.25">
      <c r="A10" s="2"/>
      <c r="B10" s="2"/>
      <c r="C10" s="2"/>
      <c r="D10" s="2"/>
      <c r="E10" s="2"/>
      <c r="F10" s="2"/>
      <c r="G10" s="2"/>
      <c r="H10" s="2"/>
      <c r="I10" s="2"/>
    </row>
    <row r="11" spans="1:9" ht="15" x14ac:dyDescent="0.25">
      <c r="A11" s="2"/>
      <c r="B11" s="2" t="s">
        <v>321</v>
      </c>
      <c r="C11" s="2"/>
      <c r="D11" s="2"/>
      <c r="E11" s="391">
        <v>20660233</v>
      </c>
      <c r="F11" s="2" t="s">
        <v>266</v>
      </c>
      <c r="G11" s="2"/>
      <c r="H11" s="2"/>
      <c r="I11" s="2"/>
    </row>
    <row r="12" spans="1:9" ht="15" x14ac:dyDescent="0.25">
      <c r="A12" s="2"/>
      <c r="B12" s="2" t="s">
        <v>322</v>
      </c>
      <c r="C12" s="2"/>
      <c r="D12" s="2"/>
      <c r="E12" s="393">
        <v>12025872</v>
      </c>
      <c r="F12" s="2" t="s">
        <v>266</v>
      </c>
      <c r="G12" s="2"/>
      <c r="H12" s="2"/>
      <c r="I12" s="2"/>
    </row>
    <row r="13" spans="1:9" ht="15" x14ac:dyDescent="0.25">
      <c r="A13" s="2"/>
      <c r="B13" s="2" t="s">
        <v>323</v>
      </c>
      <c r="C13" s="2"/>
      <c r="D13" s="2"/>
      <c r="E13" s="393">
        <v>2205282</v>
      </c>
      <c r="F13" s="2" t="s">
        <v>266</v>
      </c>
      <c r="G13" s="2"/>
      <c r="H13" s="2"/>
      <c r="I13" s="2"/>
    </row>
    <row r="14" spans="1:9" ht="15" x14ac:dyDescent="0.25">
      <c r="A14" s="2"/>
      <c r="B14" s="2" t="s">
        <v>324</v>
      </c>
      <c r="C14" s="2"/>
      <c r="D14" s="2"/>
      <c r="E14" s="34"/>
      <c r="F14" s="2" t="s">
        <v>266</v>
      </c>
      <c r="G14" s="2"/>
      <c r="H14" s="2"/>
      <c r="I14" s="2"/>
    </row>
    <row r="15" spans="1:9" ht="15" x14ac:dyDescent="0.25">
      <c r="A15" s="2"/>
      <c r="B15" s="2"/>
      <c r="C15" s="2"/>
      <c r="D15" s="2"/>
      <c r="E15" s="65"/>
      <c r="F15" s="36"/>
      <c r="G15" s="2"/>
      <c r="H15" s="2"/>
      <c r="I15" s="2"/>
    </row>
    <row r="16" spans="1:9" ht="15.75" thickBot="1" x14ac:dyDescent="0.3">
      <c r="A16" s="2"/>
      <c r="B16" s="2" t="s">
        <v>97</v>
      </c>
      <c r="C16" s="2"/>
      <c r="D16" s="2"/>
      <c r="E16" s="152">
        <f>SUM(E11:E15)</f>
        <v>34891387</v>
      </c>
      <c r="F16" s="153" t="s">
        <v>214</v>
      </c>
      <c r="G16" s="2"/>
      <c r="H16" s="2"/>
      <c r="I16" s="2"/>
    </row>
    <row r="17" spans="1:9" ht="15.75" thickTop="1" x14ac:dyDescent="0.25">
      <c r="A17" s="2"/>
      <c r="B17" s="2"/>
      <c r="C17" s="2"/>
      <c r="D17" s="2"/>
      <c r="E17" s="2"/>
      <c r="F17" s="2"/>
      <c r="G17" s="2"/>
      <c r="H17" s="2"/>
      <c r="I17" s="2"/>
    </row>
    <row r="18" spans="1:9" ht="15" x14ac:dyDescent="0.25">
      <c r="A18" s="2"/>
      <c r="B18" s="2"/>
      <c r="C18" s="2"/>
      <c r="D18" s="2"/>
      <c r="E18" s="2"/>
      <c r="F18" s="2"/>
      <c r="G18" s="2"/>
      <c r="H18" s="2"/>
      <c r="I18" s="2"/>
    </row>
    <row r="19" spans="1:9" ht="15" x14ac:dyDescent="0.25">
      <c r="A19" s="2" t="s">
        <v>158</v>
      </c>
      <c r="B19" s="2"/>
      <c r="C19" s="2"/>
      <c r="D19" s="2"/>
      <c r="E19" s="2"/>
      <c r="F19" s="2"/>
      <c r="G19" s="2"/>
      <c r="H19" s="2"/>
      <c r="I19" s="2"/>
    </row>
    <row r="20" spans="1:9" ht="15" x14ac:dyDescent="0.25">
      <c r="A20" s="2"/>
      <c r="B20" s="2"/>
      <c r="C20" s="2"/>
      <c r="D20" s="2"/>
      <c r="E20" s="2"/>
      <c r="F20" s="2"/>
      <c r="G20" s="2"/>
      <c r="H20" s="2"/>
      <c r="I20" s="2"/>
    </row>
    <row r="21" spans="1:9" ht="15" x14ac:dyDescent="0.25">
      <c r="A21" s="2"/>
      <c r="B21" s="2" t="s">
        <v>98</v>
      </c>
      <c r="C21" s="2"/>
      <c r="D21" s="2"/>
      <c r="E21" s="139">
        <f>'Exh C actual base'!AE188</f>
        <v>16024041</v>
      </c>
      <c r="F21" s="2" t="s">
        <v>297</v>
      </c>
      <c r="G21" s="2"/>
      <c r="H21" s="2"/>
      <c r="I21" s="2"/>
    </row>
    <row r="22" spans="1:9" ht="15" x14ac:dyDescent="0.25">
      <c r="A22" s="2"/>
      <c r="B22" s="2" t="s">
        <v>161</v>
      </c>
      <c r="C22" s="2"/>
      <c r="D22" s="2"/>
      <c r="E22" s="2">
        <f>'Exh E-1 actual pool'!N83</f>
        <v>1995901</v>
      </c>
      <c r="F22" s="2" t="s">
        <v>295</v>
      </c>
      <c r="G22" s="2"/>
      <c r="H22" s="2"/>
      <c r="I22" s="2"/>
    </row>
    <row r="23" spans="1:9" ht="15" x14ac:dyDescent="0.25">
      <c r="A23" s="2"/>
      <c r="B23" s="2"/>
      <c r="C23" s="2"/>
      <c r="D23" s="2"/>
      <c r="E23" s="2"/>
      <c r="F23" s="2"/>
      <c r="G23" s="2"/>
      <c r="H23" s="2"/>
      <c r="I23" s="2"/>
    </row>
    <row r="24" spans="1:9" ht="15" x14ac:dyDescent="0.25">
      <c r="A24" s="2"/>
      <c r="B24" s="2"/>
      <c r="C24" s="2"/>
      <c r="D24" s="2"/>
      <c r="E24" s="2"/>
      <c r="F24" s="2"/>
      <c r="G24" s="2"/>
      <c r="H24" s="2"/>
      <c r="I24" s="2"/>
    </row>
    <row r="25" spans="1:9" ht="15" x14ac:dyDescent="0.25">
      <c r="A25" s="2" t="s">
        <v>119</v>
      </c>
      <c r="B25" s="2"/>
      <c r="D25" s="2"/>
      <c r="E25" s="2">
        <f>'Exh C actual base'!O188</f>
        <v>2334943</v>
      </c>
      <c r="F25" s="2" t="s">
        <v>297</v>
      </c>
      <c r="G25" s="2"/>
      <c r="H25" s="2"/>
      <c r="I25" s="2"/>
    </row>
    <row r="26" spans="1:9" ht="15" x14ac:dyDescent="0.25">
      <c r="A26" s="2" t="s">
        <v>100</v>
      </c>
      <c r="B26" s="2"/>
      <c r="D26" s="2"/>
      <c r="E26" s="2">
        <f>'Exh C actual base'!Q188</f>
        <v>3466950</v>
      </c>
      <c r="F26" s="2" t="s">
        <v>297</v>
      </c>
      <c r="G26" s="2"/>
      <c r="H26" s="2"/>
      <c r="I26" s="2"/>
    </row>
    <row r="27" spans="1:9" ht="15" x14ac:dyDescent="0.25">
      <c r="A27" s="2" t="s">
        <v>246</v>
      </c>
      <c r="B27" s="2"/>
      <c r="D27" s="2"/>
      <c r="E27" s="2">
        <f>'Exh C actual base'!U188</f>
        <v>919251</v>
      </c>
      <c r="F27" s="2" t="s">
        <v>297</v>
      </c>
      <c r="G27" s="2"/>
      <c r="H27" s="2"/>
      <c r="I27" s="2"/>
    </row>
    <row r="28" spans="1:9" ht="15" x14ac:dyDescent="0.25">
      <c r="A28" s="2" t="s">
        <v>101</v>
      </c>
      <c r="B28" s="2"/>
      <c r="D28" s="2"/>
      <c r="E28" s="2">
        <f>'Exh C actual base'!W188</f>
        <v>44307</v>
      </c>
      <c r="F28" s="2" t="s">
        <v>297</v>
      </c>
      <c r="G28" s="2"/>
      <c r="H28" s="2"/>
      <c r="I28" s="2"/>
    </row>
    <row r="29" spans="1:9" ht="15" x14ac:dyDescent="0.25">
      <c r="A29" s="2" t="s">
        <v>208</v>
      </c>
      <c r="B29" s="2"/>
      <c r="D29" s="2"/>
      <c r="E29" s="2">
        <f>'Exh C actual base'!Y188</f>
        <v>9181431</v>
      </c>
      <c r="F29" s="2" t="s">
        <v>297</v>
      </c>
      <c r="G29" s="2"/>
      <c r="H29" s="2"/>
      <c r="I29" s="2"/>
    </row>
    <row r="30" spans="1:9" ht="15" x14ac:dyDescent="0.25">
      <c r="A30" s="2" t="s">
        <v>212</v>
      </c>
      <c r="B30" s="2"/>
      <c r="D30" s="2"/>
      <c r="E30" s="2">
        <f>'Exh C actual base'!AA188</f>
        <v>172282</v>
      </c>
      <c r="F30" s="2" t="s">
        <v>297</v>
      </c>
      <c r="G30" s="2"/>
      <c r="H30" s="2"/>
      <c r="I30" s="2"/>
    </row>
    <row r="31" spans="1:9" ht="15" x14ac:dyDescent="0.25">
      <c r="A31" s="2" t="s">
        <v>207</v>
      </c>
      <c r="B31" s="2"/>
      <c r="D31" s="2"/>
      <c r="E31" s="2">
        <f>'Exh C actual base'!AC188</f>
        <v>978200</v>
      </c>
      <c r="F31" s="2" t="s">
        <v>297</v>
      </c>
      <c r="G31" s="2"/>
      <c r="H31" s="2"/>
      <c r="I31" s="2"/>
    </row>
    <row r="32" spans="1:9" ht="15" x14ac:dyDescent="0.25">
      <c r="A32" s="2"/>
      <c r="B32" s="2"/>
      <c r="C32" s="2"/>
      <c r="D32" s="2"/>
      <c r="E32" s="2"/>
      <c r="F32" s="2"/>
      <c r="G32" s="2"/>
      <c r="H32" s="2"/>
      <c r="I32" s="2"/>
    </row>
    <row r="33" spans="1:9" ht="15" x14ac:dyDescent="0.25">
      <c r="A33" s="2"/>
      <c r="B33" s="2"/>
      <c r="C33" s="2"/>
      <c r="D33" s="2"/>
      <c r="E33" s="2"/>
      <c r="F33" s="2"/>
      <c r="G33" s="2"/>
      <c r="H33" s="2"/>
      <c r="I33" s="2"/>
    </row>
    <row r="34" spans="1:9" ht="15" x14ac:dyDescent="0.25">
      <c r="A34" s="2"/>
      <c r="B34" s="2" t="s">
        <v>102</v>
      </c>
      <c r="C34" s="2"/>
      <c r="D34" s="2"/>
      <c r="E34" s="297">
        <f>SUM(E21:E33)</f>
        <v>35117306</v>
      </c>
      <c r="F34" s="36"/>
      <c r="G34" s="2"/>
      <c r="H34" s="2"/>
      <c r="I34" s="2"/>
    </row>
    <row r="35" spans="1:9" ht="15" x14ac:dyDescent="0.25">
      <c r="A35" s="2"/>
      <c r="B35" s="2"/>
      <c r="C35" s="2"/>
      <c r="D35" s="2"/>
      <c r="E35" s="2"/>
      <c r="F35" s="2"/>
      <c r="G35" s="2"/>
      <c r="H35" s="2"/>
      <c r="I35" s="2"/>
    </row>
    <row r="36" spans="1:9" ht="15.75" thickBot="1" x14ac:dyDescent="0.3">
      <c r="A36" s="2"/>
      <c r="B36" s="2" t="s">
        <v>140</v>
      </c>
      <c r="C36" s="2"/>
      <c r="D36" s="56"/>
      <c r="E36" s="136">
        <f>E34-E16</f>
        <v>225919</v>
      </c>
      <c r="F36" s="98" t="s">
        <v>213</v>
      </c>
      <c r="G36" s="2"/>
      <c r="H36" s="2"/>
      <c r="I36" s="2"/>
    </row>
    <row r="37" spans="1:9" ht="15.75" thickTop="1" x14ac:dyDescent="0.25">
      <c r="A37" s="2"/>
      <c r="B37" s="2"/>
      <c r="C37" s="2"/>
      <c r="D37" s="2"/>
      <c r="E37" s="2"/>
      <c r="F37" s="2"/>
      <c r="G37" s="2"/>
      <c r="H37" s="2"/>
      <c r="I37" s="2"/>
    </row>
    <row r="38" spans="1:9" ht="15" x14ac:dyDescent="0.25">
      <c r="A38" s="2"/>
      <c r="B38" s="2"/>
      <c r="C38" s="2"/>
      <c r="D38" s="2"/>
      <c r="E38" s="2"/>
      <c r="F38" s="2"/>
      <c r="G38" s="2"/>
      <c r="H38" s="2"/>
      <c r="I38" s="2"/>
    </row>
    <row r="39" spans="1:9" ht="15" x14ac:dyDescent="0.25">
      <c r="A39" s="48" t="s">
        <v>293</v>
      </c>
      <c r="B39" s="48"/>
      <c r="C39" s="48"/>
      <c r="D39" s="48"/>
      <c r="E39" s="2"/>
      <c r="F39" s="2"/>
      <c r="G39" s="2"/>
      <c r="H39" s="2"/>
      <c r="I39" s="2"/>
    </row>
    <row r="40" spans="1:9" ht="15" x14ac:dyDescent="0.25">
      <c r="A40" s="48"/>
      <c r="B40" s="48"/>
      <c r="C40" s="48"/>
      <c r="D40" s="48"/>
      <c r="E40" s="2"/>
      <c r="F40" s="2"/>
      <c r="G40" s="2"/>
    </row>
    <row r="41" spans="1:9" ht="15" x14ac:dyDescent="0.25">
      <c r="A41" s="48" t="s">
        <v>254</v>
      </c>
      <c r="B41" s="48"/>
      <c r="C41" s="48"/>
      <c r="D41" s="48"/>
      <c r="E41" s="2"/>
      <c r="F41" s="2"/>
      <c r="G41" s="2"/>
    </row>
    <row r="42" spans="1:9" ht="15.75" thickBot="1" x14ac:dyDescent="0.3">
      <c r="A42" s="48"/>
      <c r="B42" s="48" t="s">
        <v>41</v>
      </c>
      <c r="C42" s="48"/>
      <c r="D42" s="2"/>
      <c r="E42" s="152">
        <f>'Exh G depreciation'!G26</f>
        <v>225919</v>
      </c>
      <c r="F42" s="2"/>
      <c r="G42" s="2"/>
    </row>
    <row r="43" spans="1:9" ht="15.75" thickTop="1" x14ac:dyDescent="0.25">
      <c r="A43" s="95"/>
      <c r="B43" s="48"/>
      <c r="C43" s="48"/>
    </row>
    <row r="44" spans="1:9" ht="15" x14ac:dyDescent="0.25">
      <c r="A44" s="95"/>
      <c r="B44" s="48"/>
      <c r="C44" s="48"/>
    </row>
    <row r="45" spans="1:9" ht="15" x14ac:dyDescent="0.25">
      <c r="A45" s="48"/>
      <c r="B45" s="48"/>
      <c r="C45" s="48"/>
    </row>
    <row r="49" spans="1:3" ht="15" x14ac:dyDescent="0.25">
      <c r="A49" s="95"/>
      <c r="B49" s="48"/>
      <c r="C49" s="48"/>
    </row>
  </sheetData>
  <sheetProtection formatCells="0" insertRows="0" deleteRows="0"/>
  <protectedRanges>
    <protectedRange sqref="E25:E31" name="Range10"/>
    <protectedRange sqref="A4:B4" name="Range8"/>
    <protectedRange sqref="F11:F14" name="Range1"/>
    <protectedRange sqref="F25:F31" name="Range4"/>
    <protectedRange sqref="F21:F22" name="Range5"/>
    <protectedRange sqref="A44" name="Range9_1"/>
    <protectedRange sqref="A39" name="Range9_2"/>
    <protectedRange sqref="E14" name="Range1_1"/>
    <protectedRange sqref="B11:B14" name="Range7_1"/>
  </protectedRanges>
  <customSheetViews>
    <customSheetView guid="{55322F06-EF2B-4EBF-91FC-6C830D0D22C9}" fitToPage="1" showRuler="0">
      <selection activeCell="B15" sqref="B15"/>
      <pageMargins left="0.75" right="0.75" top="1" bottom="1" header="0.5" footer="0.5"/>
      <pageSetup orientation="portrait" r:id="rId1"/>
      <headerFooter alignWithMargins="0">
        <oddFooter>&amp;LSchedule F&amp;C&amp;A&amp;RUpdated: &amp;D</oddFooter>
      </headerFooter>
    </customSheetView>
    <customSheetView guid="{EC77BDF0-E4AB-4C37-A286-B132C795CB0B}" fitToPage="1" showRuler="0">
      <selection activeCell="B15" sqref="B15"/>
      <pageMargins left="0.75" right="0.75" top="1" bottom="1" header="0.5" footer="0.5"/>
      <pageSetup orientation="portrait" r:id="rId2"/>
      <headerFooter alignWithMargins="0">
        <oddFooter>&amp;LSchedule F&amp;C&amp;A&amp;RUpdated: &amp;D</oddFooter>
      </headerFooter>
    </customSheetView>
    <customSheetView guid="{96FAF5F8-BD57-4EDE-AC8B-7E6854529246}" fitToPage="1" showRuler="0" topLeftCell="A10">
      <selection activeCell="C34" sqref="C34"/>
      <pageMargins left="0.75" right="0.75" top="1" bottom="1" header="0.5" footer="0.5"/>
      <pageSetup orientation="portrait" r:id="rId3"/>
      <headerFooter alignWithMargins="0">
        <oddFooter>&amp;LSchedule F&amp;C&amp;A&amp;RUpdated: &amp;D</oddFooter>
      </headerFooter>
    </customSheetView>
  </customSheetViews>
  <phoneticPr fontId="7" type="noConversion"/>
  <printOptions headings="1"/>
  <pageMargins left="0.5" right="0.5" top="1" bottom="1" header="0.5" footer="0.5"/>
  <pageSetup scale="96" orientation="portrait" r:id="rId4"/>
  <headerFooter alignWithMargins="0">
    <oddFooter>&amp;L&amp;F&amp;C&amp;A&amp;RUpdated: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start here-do not delete</vt:lpstr>
      <vt:lpstr>Rate Info Sheet</vt:lpstr>
      <vt:lpstr>Sample Audit Page</vt:lpstr>
      <vt:lpstr>Exh C actual base</vt:lpstr>
      <vt:lpstr>Exh C-1 IndirectCostCollection</vt:lpstr>
      <vt:lpstr>Exh D proposed base</vt:lpstr>
      <vt:lpstr>Exh E-1 actual pool</vt:lpstr>
      <vt:lpstr>Exh E-2 proposed pool</vt:lpstr>
      <vt:lpstr>Exh F reconciliation</vt:lpstr>
      <vt:lpstr>Exh G depreciation</vt:lpstr>
      <vt:lpstr>Exh H professional services</vt:lpstr>
      <vt:lpstr>Exh I GL of pool account</vt:lpstr>
      <vt:lpstr>Exh J GL of IDC revenue</vt:lpstr>
      <vt:lpstr>Exh B-1 Carryforward (638)</vt:lpstr>
      <vt:lpstr>Exh B-2 Carryforward(all other)</vt:lpstr>
      <vt:lpstr>Exh B-3 Carryforward</vt:lpstr>
      <vt:lpstr>Exh A Rate</vt:lpstr>
      <vt:lpstr>Entity</vt:lpstr>
      <vt:lpstr>'Exh A Rate'!Print_Area</vt:lpstr>
      <vt:lpstr>'Exh B-1 Carryforward (638)'!Print_Area</vt:lpstr>
      <vt:lpstr>'Exh B-2 Carryforward(all other)'!Print_Area</vt:lpstr>
      <vt:lpstr>'Exh B-3 Carryforward'!Print_Area</vt:lpstr>
      <vt:lpstr>'Exh C actual base'!Print_Area</vt:lpstr>
      <vt:lpstr>'Exh C-1 IndirectCostCollection'!Print_Area</vt:lpstr>
      <vt:lpstr>'Exh D proposed base'!Print_Area</vt:lpstr>
      <vt:lpstr>'Exh E-1 actual pool'!Print_Area</vt:lpstr>
      <vt:lpstr>'Exh E-2 proposed pool'!Print_Area</vt:lpstr>
      <vt:lpstr>'Exh G depreciation'!Print_Area</vt:lpstr>
      <vt:lpstr>'Exh C actual base'!Print_Titles</vt:lpstr>
      <vt:lpstr>'Exh D proposed base'!Print_Titles</vt:lpstr>
      <vt:lpstr>'Exh E-1 actual pool'!Print_Titles</vt:lpstr>
      <vt:lpstr>'Exh E-2 proposed pool'!Print_Titles</vt:lpstr>
    </vt:vector>
  </TitlesOfParts>
  <Company>National Business Center -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NBC</dc:creator>
  <cp:lastModifiedBy>Stout, Mark W</cp:lastModifiedBy>
  <cp:lastPrinted>2024-09-30T22:52:24Z</cp:lastPrinted>
  <dcterms:created xsi:type="dcterms:W3CDTF">2004-03-26T21:50:53Z</dcterms:created>
  <dcterms:modified xsi:type="dcterms:W3CDTF">2024-10-01T23:15:14Z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qminfo">
    <vt:i4>2</vt:i4>
  </property>
  <property fmtid="{D5CDD505-2E9C-101B-9397-08002B2CF9AE}" pid="3" name="lqmsess">
    <vt:lpwstr>5eb923f1-2998-4058-8c09-687aa285d3a4</vt:lpwstr>
  </property>
</Properties>
</file>