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6" documentId="8_{B1A23A66-13DF-4C4E-BEFE-05AF1E518774}" xr6:coauthVersionLast="47" xr6:coauthVersionMax="47" xr10:uidLastSave="{BD88F413-396B-4A1C-96D4-B4CD543D09CC}"/>
  <bookViews>
    <workbookView xWindow="-28920" yWindow="-120" windowWidth="29040" windowHeight="17640" tabRatio="765" xr2:uid="{00000000-000D-0000-FFFF-FFFF00000000}"/>
  </bookViews>
  <sheets>
    <sheet name="start here-do not delete" sheetId="1" r:id="rId1"/>
    <sheet name="Rate Info Sheet" sheetId="19" r:id="rId2"/>
    <sheet name="Sample Audit Page" sheetId="22" r:id="rId3"/>
    <sheet name="Exh C actual base" sheetId="13" r:id="rId4"/>
    <sheet name="Exh C-1 IndirectCostCollection" sheetId="18" r:id="rId5"/>
    <sheet name="Exh D proposed base" sheetId="7" r:id="rId6"/>
    <sheet name="Exh E-1 actual pool" sheetId="8" r:id="rId7"/>
    <sheet name="Exh E-2 proposed pool" sheetId="9" r:id="rId8"/>
    <sheet name="Exh F reconciliation" sheetId="10" r:id="rId9"/>
    <sheet name="Exh G depreciation" sheetId="14" r:id="rId10"/>
    <sheet name="Exh H professional services" sheetId="17" r:id="rId11"/>
    <sheet name="Exh I GL of pool account" sheetId="20" r:id="rId12"/>
    <sheet name="Exh J GL of IDC revenue" sheetId="21" r:id="rId13"/>
    <sheet name="Exh B Carryforward" sheetId="12" r:id="rId14"/>
    <sheet name="Exh A-1 Rate (FCF)" sheetId="3" r:id="rId15"/>
    <sheet name="Exh A-2  Rate (Pro-Fin)" sheetId="4" r:id="rId16"/>
  </sheets>
  <definedNames>
    <definedName name="Entity" localSheetId="2">#REF!</definedName>
    <definedName name="Entity">'start here-do not delete'!$D$29</definedName>
    <definedName name="_xlnm.Print_Area" localSheetId="14">'Exh A-1 Rate (FCF)'!$A$1:$F$21</definedName>
    <definedName name="_xlnm.Print_Area" localSheetId="15">'Exh A-2  Rate (Pro-Fin)'!$A$1:$J$23</definedName>
    <definedName name="_xlnm.Print_Area" localSheetId="13">'Exh B Carryforward'!$A$1:$R$38</definedName>
    <definedName name="_xlnm.Print_Area" localSheetId="3">'Exh C actual base'!$A$1:$W$204</definedName>
    <definedName name="_xlnm.Print_Area" localSheetId="4">'Exh C-1 IndirectCostCollection'!$A$1:$L$41</definedName>
    <definedName name="_xlnm.Print_Area" localSheetId="5">'Exh D proposed base'!$B$1:$O$196</definedName>
    <definedName name="_xlnm.Print_Area" localSheetId="6">'Exh E-1 actual pool'!$A$1:$Q$72</definedName>
    <definedName name="_xlnm.Print_Area" localSheetId="7">'Exh E-2 proposed pool'!$A$1:$R$71</definedName>
    <definedName name="_xlnm.Print_Area" localSheetId="8">'Exh F reconciliation'!$A$1:$F$66</definedName>
    <definedName name="_xlnm.Print_Area" localSheetId="9">'Exh G depreciation'!$A$1:$I$34</definedName>
    <definedName name="_xlnm.Print_Titles" localSheetId="3">'Exh C actual base'!$1:$10</definedName>
    <definedName name="_xlnm.Print_Titles" localSheetId="5">'Exh D proposed base'!$1:$10</definedName>
    <definedName name="_xlnm.Print_Titles" localSheetId="6">'Exh E-1 actual pool'!$4:$8</definedName>
    <definedName name="_xlnm.Print_Titles" localSheetId="7">'Exh E-2 proposed pool'!$4:$8</definedName>
    <definedName name="Z_55322F06_EF2B_4EBF_91FC_6C830D0D22C9_.wvu.PrintTitles" localSheetId="5" hidden="1">'Exh D proposed base'!$1:$9</definedName>
    <definedName name="Z_55322F06_EF2B_4EBF_91FC_6C830D0D22C9_.wvu.PrintTitles" localSheetId="6" hidden="1">'Exh E-1 actual pool'!$1:$8</definedName>
    <definedName name="Z_55322F06_EF2B_4EBF_91FC_6C830D0D22C9_.wvu.PrintTitles" localSheetId="7" hidden="1">'Exh E-2 proposed pool'!$1:$8</definedName>
    <definedName name="Z_96FAF5F8_BD57_4EDE_AC8B_7E6854529246_.wvu.PrintTitles" localSheetId="5" hidden="1">'Exh D proposed base'!$1:$9</definedName>
    <definedName name="Z_96FAF5F8_BD57_4EDE_AC8B_7E6854529246_.wvu.PrintTitles" localSheetId="6" hidden="1">'Exh E-1 actual pool'!$1:$8</definedName>
    <definedName name="Z_96FAF5F8_BD57_4EDE_AC8B_7E6854529246_.wvu.PrintTitles" localSheetId="7" hidden="1">'Exh E-2 proposed pool'!$1:$8</definedName>
    <definedName name="Z_EC77BDF0_E4AB_4C37_A286_B132C795CB0B_.wvu.PrintTitles" localSheetId="5" hidden="1">'Exh D proposed base'!$1:$9</definedName>
    <definedName name="Z_EC77BDF0_E4AB_4C37_A286_B132C795CB0B_.wvu.PrintTitles" localSheetId="6" hidden="1">'Exh E-1 actual pool'!$1:$8</definedName>
    <definedName name="Z_EC77BDF0_E4AB_4C37_A286_B132C795CB0B_.wvu.PrintTitles" localSheetId="7" hidden="1">'Exh E-2 proposed pool'!$1:$8</definedName>
  </definedNames>
  <calcPr calcId="191029"/>
  <customWorkbookViews>
    <customWorkbookView name="Victor Sepulveda - Personal View" guid="{55322F06-EF2B-4EBF-91FC-6C830D0D22C9}" mergeInterval="0" personalView="1" maximized="1" windowWidth="1276" windowHeight="851" tabRatio="953" activeSheetId="7"/>
    <customWorkbookView name="National Business Center - Personal View" guid="{EC77BDF0-E4AB-4C37-A286-B132C795CB0B}" mergeInterval="0" personalView="1" maximized="1" windowWidth="950" windowHeight="597" tabRatio="953" activeSheetId="1"/>
    <customWorkbookView name="user - Personal View" guid="{96FAF5F8-BD57-4EDE-AC8B-7E6854529246}" mergeInterval="0" personalView="1" maximized="1" windowWidth="1020" windowHeight="578" tabRatio="95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0" l="1"/>
  <c r="E61" i="10"/>
  <c r="E62" i="10"/>
  <c r="Q188" i="13"/>
  <c r="C67" i="10"/>
  <c r="O181" i="7"/>
  <c r="I182" i="7"/>
  <c r="O182" i="7"/>
  <c r="G24" i="14"/>
  <c r="E24" i="14"/>
  <c r="G23" i="14"/>
  <c r="E23" i="14"/>
  <c r="G22" i="14"/>
  <c r="G21" i="14"/>
  <c r="G20" i="14"/>
  <c r="G19" i="14"/>
  <c r="G16" i="14"/>
  <c r="G15" i="14"/>
  <c r="G14" i="14"/>
  <c r="G13" i="14"/>
  <c r="N15" i="9"/>
  <c r="P15" i="9" s="1"/>
  <c r="W188" i="13"/>
  <c r="U188" i="13"/>
  <c r="N15" i="8" l="1"/>
  <c r="P15" i="8" s="1"/>
  <c r="G47" i="22"/>
  <c r="G46" i="22"/>
  <c r="G45" i="22"/>
  <c r="G44" i="22"/>
  <c r="G43" i="22"/>
  <c r="G42" i="22"/>
  <c r="G41" i="22"/>
  <c r="G40" i="22"/>
  <c r="G39" i="22"/>
  <c r="G38" i="22"/>
  <c r="G37" i="22"/>
  <c r="G36" i="22"/>
  <c r="G35" i="22"/>
  <c r="G34" i="22"/>
  <c r="G33" i="22"/>
  <c r="G32" i="22"/>
  <c r="F32" i="22"/>
  <c r="G31" i="22"/>
  <c r="G30" i="22"/>
  <c r="G29" i="22"/>
  <c r="G28" i="22"/>
  <c r="G27" i="22"/>
  <c r="G26" i="22"/>
  <c r="G25" i="22"/>
  <c r="G24" i="22"/>
  <c r="G23" i="22"/>
  <c r="G22" i="22"/>
  <c r="F21" i="22"/>
  <c r="F49" i="22" s="1"/>
  <c r="G20" i="22"/>
  <c r="G19" i="22"/>
  <c r="G18" i="22"/>
  <c r="G17" i="22"/>
  <c r="E16" i="22"/>
  <c r="E49" i="22" s="1"/>
  <c r="D16" i="22"/>
  <c r="D49" i="22" s="1"/>
  <c r="C16" i="22"/>
  <c r="C49" i="22" s="1"/>
  <c r="G15" i="22"/>
  <c r="F12" i="22"/>
  <c r="E12" i="22"/>
  <c r="D12" i="22"/>
  <c r="C12" i="22"/>
  <c r="G10" i="22"/>
  <c r="G9" i="22"/>
  <c r="G8" i="22"/>
  <c r="G7" i="22"/>
  <c r="G12" i="22" s="1"/>
  <c r="G6" i="22"/>
  <c r="G16" i="22" l="1"/>
  <c r="G49" i="22" s="1"/>
  <c r="G21" i="22"/>
  <c r="C3" i="4" l="1"/>
  <c r="E8" i="4" s="1"/>
  <c r="A3" i="4"/>
  <c r="A1" i="4" l="1"/>
  <c r="A1" i="3"/>
  <c r="A1" i="12"/>
  <c r="A1" i="21"/>
  <c r="A1" i="20"/>
  <c r="A1" i="17"/>
  <c r="A1" i="14"/>
  <c r="A1" i="10"/>
  <c r="A1" i="9"/>
  <c r="A1" i="8"/>
  <c r="B1" i="7"/>
  <c r="B1" i="13"/>
  <c r="A1" i="18"/>
  <c r="M155" i="13"/>
  <c r="W155" i="13" s="1"/>
  <c r="B4" i="19"/>
  <c r="B6" i="19" l="1"/>
  <c r="M58" i="13" l="1"/>
  <c r="M57" i="13"/>
  <c r="M56" i="13"/>
  <c r="Q195" i="13" l="1"/>
  <c r="Q179" i="13"/>
  <c r="Q167" i="13"/>
  <c r="Q159" i="13"/>
  <c r="Q150" i="13"/>
  <c r="Q142" i="13"/>
  <c r="Q134" i="13"/>
  <c r="Q126" i="13"/>
  <c r="Q118" i="13"/>
  <c r="Q110" i="13"/>
  <c r="Q103" i="13"/>
  <c r="Q94" i="13"/>
  <c r="Q86" i="13"/>
  <c r="Q79" i="13"/>
  <c r="Q71" i="13"/>
  <c r="Q60" i="13"/>
  <c r="Q53" i="13"/>
  <c r="Q43" i="13"/>
  <c r="Q32" i="13"/>
  <c r="Q22" i="13"/>
  <c r="Q170" i="13" l="1"/>
  <c r="Q182" i="13" s="1"/>
  <c r="Q197" i="13" s="1"/>
  <c r="N38" i="9"/>
  <c r="N39" i="9"/>
  <c r="N38" i="8"/>
  <c r="E25" i="10" l="1"/>
  <c r="W57" i="13" l="1"/>
  <c r="W58" i="13"/>
  <c r="W56" i="13"/>
  <c r="W50" i="13"/>
  <c r="C11" i="3" l="1"/>
  <c r="N44" i="9"/>
  <c r="N42" i="9"/>
  <c r="N41" i="9"/>
  <c r="N40" i="9"/>
  <c r="N40" i="8"/>
  <c r="N41" i="8"/>
  <c r="N42" i="8"/>
  <c r="A2" i="21"/>
  <c r="E46" i="10"/>
  <c r="A35" i="10"/>
  <c r="I22" i="7" l="1"/>
  <c r="I32" i="7"/>
  <c r="I44" i="7"/>
  <c r="I54" i="7"/>
  <c r="I62" i="7"/>
  <c r="I72" i="7"/>
  <c r="I80" i="7"/>
  <c r="I88" i="7"/>
  <c r="I96" i="7"/>
  <c r="I105" i="7"/>
  <c r="I113" i="7"/>
  <c r="I121" i="7"/>
  <c r="I129" i="7"/>
  <c r="I137" i="7"/>
  <c r="I144" i="7"/>
  <c r="I151" i="7"/>
  <c r="I158" i="7"/>
  <c r="I165" i="7"/>
  <c r="I176" i="7"/>
  <c r="I189" i="7"/>
  <c r="S22" i="13"/>
  <c r="S32" i="13"/>
  <c r="S43" i="13"/>
  <c r="S53" i="13"/>
  <c r="S60" i="13"/>
  <c r="S71" i="13"/>
  <c r="S79" i="13"/>
  <c r="S86" i="13"/>
  <c r="S94" i="13"/>
  <c r="S103" i="13"/>
  <c r="S110" i="13"/>
  <c r="S118" i="13"/>
  <c r="S126" i="13"/>
  <c r="S134" i="13"/>
  <c r="S142" i="13"/>
  <c r="S150" i="13"/>
  <c r="S159" i="13"/>
  <c r="S167" i="13"/>
  <c r="S179" i="13"/>
  <c r="I168" i="7" l="1"/>
  <c r="I191" i="7" s="1"/>
  <c r="S170" i="13"/>
  <c r="S182" i="13" s="1"/>
  <c r="A2" i="20"/>
  <c r="M165" i="7" l="1"/>
  <c r="K165" i="7"/>
  <c r="G165" i="7"/>
  <c r="E165" i="7"/>
  <c r="O163" i="7"/>
  <c r="O162" i="7"/>
  <c r="O161" i="7"/>
  <c r="O60" i="7"/>
  <c r="O59" i="7"/>
  <c r="O58" i="7"/>
  <c r="O57" i="7"/>
  <c r="M62" i="7"/>
  <c r="K62" i="7"/>
  <c r="G62" i="7"/>
  <c r="E62" i="7"/>
  <c r="W60" i="13"/>
  <c r="U60" i="13"/>
  <c r="O60" i="13"/>
  <c r="M60" i="13"/>
  <c r="K60" i="13"/>
  <c r="I60" i="13"/>
  <c r="G60" i="13"/>
  <c r="L15" i="18"/>
  <c r="K15" i="12" s="1"/>
  <c r="B15" i="18"/>
  <c r="U167" i="13"/>
  <c r="O167" i="13"/>
  <c r="K167" i="13"/>
  <c r="I167" i="13"/>
  <c r="G167" i="13"/>
  <c r="M165" i="13"/>
  <c r="W165" i="13" s="1"/>
  <c r="M164" i="13"/>
  <c r="W164" i="13" s="1"/>
  <c r="M163" i="13"/>
  <c r="W163" i="13" s="1"/>
  <c r="M162" i="13"/>
  <c r="U159" i="13"/>
  <c r="O159" i="13"/>
  <c r="K159" i="13"/>
  <c r="I159" i="13"/>
  <c r="G159" i="13"/>
  <c r="M157" i="13"/>
  <c r="W157" i="13" s="1"/>
  <c r="M156" i="13"/>
  <c r="W156" i="13" s="1"/>
  <c r="M154" i="13"/>
  <c r="W154" i="13" s="1"/>
  <c r="M153" i="13"/>
  <c r="D4" i="8"/>
  <c r="O165" i="7" l="1"/>
  <c r="O62" i="7"/>
  <c r="M167" i="13"/>
  <c r="M159" i="13"/>
  <c r="W162" i="13"/>
  <c r="W167" i="13" s="1"/>
  <c r="C25" i="12" s="1"/>
  <c r="W153" i="13"/>
  <c r="W159" i="13" s="1"/>
  <c r="C24" i="12" s="1"/>
  <c r="F28" i="18" l="1"/>
  <c r="L28" i="18" s="1"/>
  <c r="L16" i="18"/>
  <c r="L17" i="18"/>
  <c r="K17" i="12" s="1"/>
  <c r="L18" i="18"/>
  <c r="K18" i="12" s="1"/>
  <c r="L19" i="18"/>
  <c r="K19" i="12" s="1"/>
  <c r="L20" i="18"/>
  <c r="K20" i="12" s="1"/>
  <c r="L21" i="18"/>
  <c r="K21" i="12" s="1"/>
  <c r="L22" i="18"/>
  <c r="K22" i="12" s="1"/>
  <c r="L23" i="18"/>
  <c r="K23" i="12" s="1"/>
  <c r="L24" i="18"/>
  <c r="K24" i="12" s="1"/>
  <c r="L25" i="18"/>
  <c r="K25" i="12" s="1"/>
  <c r="L26" i="18"/>
  <c r="K26" i="12" s="1"/>
  <c r="L27" i="18"/>
  <c r="K27" i="12" s="1"/>
  <c r="J30" i="18"/>
  <c r="H30" i="18"/>
  <c r="D30" i="18"/>
  <c r="B27" i="18"/>
  <c r="B28" i="18"/>
  <c r="B11" i="18"/>
  <c r="B12" i="18"/>
  <c r="B10" i="18"/>
  <c r="B13" i="18"/>
  <c r="B14" i="18"/>
  <c r="B16" i="18"/>
  <c r="B17" i="18"/>
  <c r="B18" i="18"/>
  <c r="B19" i="18"/>
  <c r="B20" i="18"/>
  <c r="B21" i="18"/>
  <c r="B22" i="18"/>
  <c r="B23" i="18"/>
  <c r="B24" i="18"/>
  <c r="B25" i="18"/>
  <c r="B26" i="18"/>
  <c r="B9" i="18"/>
  <c r="A3" i="18"/>
  <c r="L14" i="18"/>
  <c r="K14" i="12" s="1"/>
  <c r="L13" i="18"/>
  <c r="K13" i="12" s="1"/>
  <c r="L10" i="18"/>
  <c r="K10" i="12" s="1"/>
  <c r="L12" i="18"/>
  <c r="K12" i="12" s="1"/>
  <c r="L11" i="18"/>
  <c r="K11" i="12" s="1"/>
  <c r="L9" i="18"/>
  <c r="K9" i="12" s="1"/>
  <c r="E20" i="17"/>
  <c r="E5" i="17"/>
  <c r="I5" i="14"/>
  <c r="E5" i="14"/>
  <c r="C8" i="4"/>
  <c r="C6" i="3"/>
  <c r="A12" i="3" s="1"/>
  <c r="A3" i="3"/>
  <c r="A3" i="12"/>
  <c r="A4" i="10"/>
  <c r="N31" i="9"/>
  <c r="P31" i="9" s="1"/>
  <c r="N30" i="9"/>
  <c r="P30" i="9" s="1"/>
  <c r="N26" i="9"/>
  <c r="P26" i="9" s="1"/>
  <c r="N25" i="9"/>
  <c r="P25" i="9" s="1"/>
  <c r="N24" i="9"/>
  <c r="P24" i="9" s="1"/>
  <c r="N20" i="9"/>
  <c r="P20" i="9" s="1"/>
  <c r="N19" i="9"/>
  <c r="N14" i="9"/>
  <c r="P14" i="9" s="1"/>
  <c r="N13" i="9"/>
  <c r="P13" i="9" s="1"/>
  <c r="N12" i="9"/>
  <c r="P12" i="9" s="1"/>
  <c r="N11" i="9"/>
  <c r="A3" i="9"/>
  <c r="N5" i="9" s="1"/>
  <c r="A3" i="8"/>
  <c r="N5" i="8" s="1"/>
  <c r="B3" i="7"/>
  <c r="O7" i="7" s="1"/>
  <c r="B3" i="13"/>
  <c r="G6" i="13" s="1"/>
  <c r="M7" i="13" s="1"/>
  <c r="C32" i="17"/>
  <c r="D43" i="9" s="1"/>
  <c r="N43" i="9" s="1"/>
  <c r="N50" i="9"/>
  <c r="N49" i="9"/>
  <c r="N48" i="9"/>
  <c r="N47" i="9"/>
  <c r="N46" i="9"/>
  <c r="N45" i="9"/>
  <c r="N50" i="8"/>
  <c r="N49" i="8"/>
  <c r="N48" i="8"/>
  <c r="N47" i="8"/>
  <c r="N46" i="8"/>
  <c r="N45" i="8"/>
  <c r="N44" i="8"/>
  <c r="N39" i="8"/>
  <c r="I26" i="14"/>
  <c r="D66" i="9" s="1"/>
  <c r="N66" i="9" s="1"/>
  <c r="G26" i="14"/>
  <c r="D66" i="8" s="1"/>
  <c r="N66" i="8" s="1"/>
  <c r="E26" i="14"/>
  <c r="C26" i="14"/>
  <c r="M192" i="13"/>
  <c r="W192" i="13" s="1"/>
  <c r="M193" i="13"/>
  <c r="W193" i="13" s="1"/>
  <c r="J35" i="8"/>
  <c r="J64" i="8" s="1"/>
  <c r="J68" i="8" s="1"/>
  <c r="J35" i="9"/>
  <c r="C17" i="17"/>
  <c r="D43" i="8" s="1"/>
  <c r="N43" i="8" s="1"/>
  <c r="M39" i="13"/>
  <c r="M37" i="13"/>
  <c r="W37" i="13" s="1"/>
  <c r="O187" i="7"/>
  <c r="O186" i="7"/>
  <c r="O185" i="7"/>
  <c r="O124" i="7"/>
  <c r="O103" i="7"/>
  <c r="O70" i="7"/>
  <c r="O51" i="7"/>
  <c r="O49" i="7"/>
  <c r="O20" i="7"/>
  <c r="O30" i="7"/>
  <c r="O42" i="7"/>
  <c r="O41" i="7"/>
  <c r="O40" i="7"/>
  <c r="O39" i="7"/>
  <c r="O38" i="7"/>
  <c r="M191" i="13"/>
  <c r="W191" i="13" s="1"/>
  <c r="M190" i="13"/>
  <c r="W190" i="13" s="1"/>
  <c r="M189" i="13"/>
  <c r="W189" i="13" s="1"/>
  <c r="M89" i="13"/>
  <c r="M74" i="13"/>
  <c r="W74" i="13" s="1"/>
  <c r="C27" i="12"/>
  <c r="I27" i="12" s="1"/>
  <c r="M49" i="13"/>
  <c r="W49" i="13" s="1"/>
  <c r="U43" i="13"/>
  <c r="O43" i="13"/>
  <c r="K43" i="13"/>
  <c r="I43" i="13"/>
  <c r="G43" i="13"/>
  <c r="M113" i="13"/>
  <c r="W113" i="13" s="1"/>
  <c r="M92" i="13"/>
  <c r="W92" i="13" s="1"/>
  <c r="M77" i="13"/>
  <c r="W77" i="13" s="1"/>
  <c r="G32" i="13"/>
  <c r="G53" i="13"/>
  <c r="G71" i="13"/>
  <c r="G110" i="13"/>
  <c r="G103" i="13"/>
  <c r="G94" i="13"/>
  <c r="G86" i="13"/>
  <c r="G79" i="13"/>
  <c r="I71" i="13"/>
  <c r="M187" i="13"/>
  <c r="M69" i="13"/>
  <c r="W69" i="13" s="1"/>
  <c r="U71" i="13"/>
  <c r="O71" i="13"/>
  <c r="K71" i="13"/>
  <c r="M68" i="13"/>
  <c r="W68" i="13" s="1"/>
  <c r="M67" i="13"/>
  <c r="W67" i="13" s="1"/>
  <c r="M66" i="13"/>
  <c r="M65" i="13"/>
  <c r="W65" i="13" s="1"/>
  <c r="M64" i="13"/>
  <c r="W64" i="13" s="1"/>
  <c r="U53" i="13"/>
  <c r="O53" i="13"/>
  <c r="K53" i="13"/>
  <c r="I53" i="13"/>
  <c r="M48" i="13"/>
  <c r="W48" i="13" s="1"/>
  <c r="M41" i="13"/>
  <c r="W41" i="13" s="1"/>
  <c r="M40" i="13"/>
  <c r="W40" i="13" s="1"/>
  <c r="M38" i="13"/>
  <c r="W38" i="13" s="1"/>
  <c r="M30" i="13"/>
  <c r="W30" i="13" s="1"/>
  <c r="M20" i="13"/>
  <c r="W20" i="13" s="1"/>
  <c r="M26" i="13"/>
  <c r="W26" i="13" s="1"/>
  <c r="D35" i="8"/>
  <c r="F35" i="8"/>
  <c r="F64" i="8" s="1"/>
  <c r="F68" i="8" s="1"/>
  <c r="H35" i="8"/>
  <c r="H64" i="8" s="1"/>
  <c r="H68" i="8" s="1"/>
  <c r="N11" i="8"/>
  <c r="N12" i="8"/>
  <c r="P12" i="8" s="1"/>
  <c r="O52" i="7"/>
  <c r="O48" i="7"/>
  <c r="O26" i="7"/>
  <c r="O17" i="7"/>
  <c r="U195" i="13"/>
  <c r="U179" i="13"/>
  <c r="O179" i="13"/>
  <c r="U150" i="13"/>
  <c r="O150" i="13"/>
  <c r="U134" i="13"/>
  <c r="O134" i="13"/>
  <c r="U126" i="13"/>
  <c r="O126" i="13"/>
  <c r="U118" i="13"/>
  <c r="O118" i="13"/>
  <c r="U142" i="13"/>
  <c r="O142" i="13"/>
  <c r="U110" i="13"/>
  <c r="O110" i="13"/>
  <c r="U103" i="13"/>
  <c r="O103" i="13"/>
  <c r="U94" i="13"/>
  <c r="O94" i="13"/>
  <c r="U86" i="13"/>
  <c r="O86" i="13"/>
  <c r="U79" i="13"/>
  <c r="O79" i="13"/>
  <c r="U32" i="13"/>
  <c r="O32" i="13"/>
  <c r="U22" i="13"/>
  <c r="O22" i="13"/>
  <c r="M17" i="13"/>
  <c r="E176" i="7"/>
  <c r="G179" i="13"/>
  <c r="K179" i="13"/>
  <c r="I179" i="13"/>
  <c r="M177" i="13"/>
  <c r="W177" i="13" s="1"/>
  <c r="M176" i="13"/>
  <c r="W176" i="13" s="1"/>
  <c r="M175" i="13"/>
  <c r="W175" i="13" s="1"/>
  <c r="M174" i="13"/>
  <c r="W174" i="13" s="1"/>
  <c r="K150" i="13"/>
  <c r="I150" i="13"/>
  <c r="G150" i="13"/>
  <c r="M148" i="13"/>
  <c r="W148" i="13" s="1"/>
  <c r="M147" i="13"/>
  <c r="W147" i="13" s="1"/>
  <c r="M146" i="13"/>
  <c r="W146" i="13" s="1"/>
  <c r="M145" i="13"/>
  <c r="W145" i="13" s="1"/>
  <c r="K134" i="13"/>
  <c r="I134" i="13"/>
  <c r="G134" i="13"/>
  <c r="M132" i="13"/>
  <c r="W132" i="13" s="1"/>
  <c r="M131" i="13"/>
  <c r="W131" i="13" s="1"/>
  <c r="M130" i="13"/>
  <c r="W130" i="13" s="1"/>
  <c r="M129" i="13"/>
  <c r="W129" i="13" s="1"/>
  <c r="K126" i="13"/>
  <c r="I126" i="13"/>
  <c r="G126" i="13"/>
  <c r="M124" i="13"/>
  <c r="W124" i="13" s="1"/>
  <c r="M123" i="13"/>
  <c r="W123" i="13" s="1"/>
  <c r="M122" i="13"/>
  <c r="W122" i="13" s="1"/>
  <c r="M121" i="13"/>
  <c r="K118" i="13"/>
  <c r="I118" i="13"/>
  <c r="G118" i="13"/>
  <c r="M116" i="13"/>
  <c r="W116" i="13" s="1"/>
  <c r="M115" i="13"/>
  <c r="W115" i="13" s="1"/>
  <c r="M114" i="13"/>
  <c r="W114" i="13" s="1"/>
  <c r="K142" i="13"/>
  <c r="I142" i="13"/>
  <c r="G142" i="13"/>
  <c r="M140" i="13"/>
  <c r="W140" i="13" s="1"/>
  <c r="M139" i="13"/>
  <c r="W139" i="13" s="1"/>
  <c r="M138" i="13"/>
  <c r="W138" i="13" s="1"/>
  <c r="M137" i="13"/>
  <c r="K110" i="13"/>
  <c r="I110" i="13"/>
  <c r="M108" i="13"/>
  <c r="W108" i="13" s="1"/>
  <c r="M107" i="13"/>
  <c r="W107" i="13" s="1"/>
  <c r="M106" i="13"/>
  <c r="W106" i="13" s="1"/>
  <c r="K103" i="13"/>
  <c r="I103" i="13"/>
  <c r="M101" i="13"/>
  <c r="W101" i="13" s="1"/>
  <c r="M100" i="13"/>
  <c r="W100" i="13" s="1"/>
  <c r="M99" i="13"/>
  <c r="W99" i="13" s="1"/>
  <c r="M98" i="13"/>
  <c r="W98" i="13" s="1"/>
  <c r="K94" i="13"/>
  <c r="I94" i="13"/>
  <c r="M91" i="13"/>
  <c r="W91" i="13" s="1"/>
  <c r="M90" i="13"/>
  <c r="W90" i="13" s="1"/>
  <c r="K86" i="13"/>
  <c r="I86" i="13"/>
  <c r="M84" i="13"/>
  <c r="W84" i="13" s="1"/>
  <c r="M83" i="13"/>
  <c r="W83" i="13" s="1"/>
  <c r="M82" i="13"/>
  <c r="K79" i="13"/>
  <c r="I79" i="13"/>
  <c r="M76" i="13"/>
  <c r="W76" i="13" s="1"/>
  <c r="M75" i="13"/>
  <c r="M51" i="13"/>
  <c r="W51" i="13" s="1"/>
  <c r="K32" i="13"/>
  <c r="I32" i="13"/>
  <c r="M29" i="13"/>
  <c r="W29" i="13" s="1"/>
  <c r="M28" i="13"/>
  <c r="M27" i="13"/>
  <c r="W27" i="13" s="1"/>
  <c r="K22" i="13"/>
  <c r="I22" i="13"/>
  <c r="G22" i="13"/>
  <c r="M19" i="13"/>
  <c r="W19" i="13" s="1"/>
  <c r="M18" i="13"/>
  <c r="W18" i="13" s="1"/>
  <c r="O183" i="7"/>
  <c r="O184" i="7"/>
  <c r="K176" i="7"/>
  <c r="K158" i="7"/>
  <c r="K151" i="7"/>
  <c r="K144" i="7"/>
  <c r="K137" i="7"/>
  <c r="K129" i="7"/>
  <c r="K121" i="7"/>
  <c r="K113" i="7"/>
  <c r="K105" i="7"/>
  <c r="K96" i="7"/>
  <c r="K88" i="7"/>
  <c r="K80" i="7"/>
  <c r="K72" i="7"/>
  <c r="K54" i="7"/>
  <c r="K44" i="7"/>
  <c r="K32" i="7"/>
  <c r="K22" i="7"/>
  <c r="O76" i="7"/>
  <c r="O77" i="7"/>
  <c r="O84" i="7"/>
  <c r="O85" i="7"/>
  <c r="O86" i="7"/>
  <c r="O92" i="7"/>
  <c r="O155" i="7"/>
  <c r="O156" i="7"/>
  <c r="O148" i="7"/>
  <c r="O149" i="7"/>
  <c r="O141" i="7"/>
  <c r="O142" i="7"/>
  <c r="O133" i="7"/>
  <c r="O134" i="7"/>
  <c r="O135" i="7"/>
  <c r="O125" i="7"/>
  <c r="O126" i="7"/>
  <c r="O127" i="7"/>
  <c r="O117" i="7"/>
  <c r="O118" i="7"/>
  <c r="O119" i="7"/>
  <c r="O18" i="7"/>
  <c r="O19" i="7"/>
  <c r="O27" i="7"/>
  <c r="O28" i="7"/>
  <c r="O29" i="7"/>
  <c r="O37" i="7"/>
  <c r="O66" i="7"/>
  <c r="O67" i="7"/>
  <c r="O68" i="7"/>
  <c r="O69" i="7"/>
  <c r="O83" i="7"/>
  <c r="O91" i="7"/>
  <c r="O93" i="7"/>
  <c r="O94" i="7"/>
  <c r="O75" i="7"/>
  <c r="O78" i="7"/>
  <c r="O100" i="7"/>
  <c r="O101" i="7"/>
  <c r="O102" i="7"/>
  <c r="O108" i="7"/>
  <c r="O109" i="7"/>
  <c r="O110" i="7"/>
  <c r="O111" i="7"/>
  <c r="O132" i="7"/>
  <c r="O140" i="7"/>
  <c r="O147" i="7"/>
  <c r="O154" i="7"/>
  <c r="O116" i="7"/>
  <c r="O171" i="7"/>
  <c r="O172" i="7"/>
  <c r="O173" i="7"/>
  <c r="O174" i="7"/>
  <c r="O179" i="7"/>
  <c r="O180" i="7"/>
  <c r="M22" i="7"/>
  <c r="M32" i="7"/>
  <c r="M105" i="7"/>
  <c r="M121" i="7"/>
  <c r="M158" i="7"/>
  <c r="M151" i="7"/>
  <c r="M144" i="7"/>
  <c r="M137" i="7"/>
  <c r="M129" i="7"/>
  <c r="M113" i="7"/>
  <c r="M96" i="7"/>
  <c r="M88" i="7"/>
  <c r="M80" i="7"/>
  <c r="M72" i="7"/>
  <c r="M54" i="7"/>
  <c r="M44" i="7"/>
  <c r="M176" i="7"/>
  <c r="G121" i="7"/>
  <c r="G158" i="7"/>
  <c r="G151" i="7"/>
  <c r="G144" i="7"/>
  <c r="G137" i="7"/>
  <c r="G129" i="7"/>
  <c r="G113" i="7"/>
  <c r="G105" i="7"/>
  <c r="G96" i="7"/>
  <c r="G88" i="7"/>
  <c r="G80" i="7"/>
  <c r="G72" i="7"/>
  <c r="G54" i="7"/>
  <c r="G44" i="7"/>
  <c r="G32" i="7"/>
  <c r="G22" i="7"/>
  <c r="G176" i="7"/>
  <c r="E22" i="7"/>
  <c r="E32" i="7"/>
  <c r="E44" i="7"/>
  <c r="E54" i="7"/>
  <c r="E72" i="7"/>
  <c r="E88" i="7"/>
  <c r="E96" i="7"/>
  <c r="E80" i="7"/>
  <c r="E105" i="7"/>
  <c r="E113" i="7"/>
  <c r="E129" i="7"/>
  <c r="E137" i="7"/>
  <c r="E144" i="7"/>
  <c r="E151" i="7"/>
  <c r="E158" i="7"/>
  <c r="E121" i="7"/>
  <c r="N13" i="8"/>
  <c r="P13" i="8" s="1"/>
  <c r="N14" i="8"/>
  <c r="P14" i="8" s="1"/>
  <c r="N19" i="8"/>
  <c r="N20" i="8"/>
  <c r="P20" i="8" s="1"/>
  <c r="N24" i="8"/>
  <c r="N25" i="8"/>
  <c r="P25" i="8" s="1"/>
  <c r="N26" i="8"/>
  <c r="P26" i="8" s="1"/>
  <c r="N30" i="8"/>
  <c r="N31" i="8"/>
  <c r="P31" i="8" s="1"/>
  <c r="N37" i="8"/>
  <c r="N51" i="8"/>
  <c r="N52" i="8"/>
  <c r="N53" i="8"/>
  <c r="N54" i="8"/>
  <c r="N55" i="8"/>
  <c r="N56" i="8"/>
  <c r="N57" i="8"/>
  <c r="N58" i="8"/>
  <c r="N59" i="8"/>
  <c r="N60" i="8"/>
  <c r="N61" i="8"/>
  <c r="N62" i="8"/>
  <c r="N37" i="9"/>
  <c r="N51" i="9"/>
  <c r="N52" i="9"/>
  <c r="N53" i="9"/>
  <c r="N54" i="9"/>
  <c r="N55" i="9"/>
  <c r="N56" i="9"/>
  <c r="N57" i="9"/>
  <c r="N58" i="9"/>
  <c r="N59" i="9"/>
  <c r="N60" i="9"/>
  <c r="N61" i="9"/>
  <c r="N62" i="9"/>
  <c r="E17" i="10"/>
  <c r="D35" i="9"/>
  <c r="F35" i="9"/>
  <c r="F64" i="9" s="1"/>
  <c r="F68" i="9" s="1"/>
  <c r="H35" i="9"/>
  <c r="L35" i="9"/>
  <c r="L64" i="9" s="1"/>
  <c r="L68" i="9" s="1"/>
  <c r="L35" i="8"/>
  <c r="L64" i="8" s="1"/>
  <c r="L68" i="8" s="1"/>
  <c r="D64" i="9" l="1"/>
  <c r="E182" i="7" s="1"/>
  <c r="E189" i="7" s="1"/>
  <c r="D64" i="8"/>
  <c r="G188" i="13" s="1"/>
  <c r="J64" i="9"/>
  <c r="J68" i="9" s="1"/>
  <c r="H64" i="9"/>
  <c r="H68" i="9" s="1"/>
  <c r="M182" i="7"/>
  <c r="M189" i="7" s="1"/>
  <c r="G5" i="12"/>
  <c r="C34" i="12"/>
  <c r="I5" i="12"/>
  <c r="N17" i="9"/>
  <c r="P11" i="9"/>
  <c r="N22" i="9"/>
  <c r="P19" i="9"/>
  <c r="D68" i="8"/>
  <c r="D68" i="9"/>
  <c r="N70" i="9" s="1"/>
  <c r="N33" i="9"/>
  <c r="N28" i="9"/>
  <c r="P19" i="8"/>
  <c r="N22" i="8"/>
  <c r="N17" i="8"/>
  <c r="P24" i="8"/>
  <c r="N28" i="8"/>
  <c r="P30" i="8"/>
  <c r="N33" i="8"/>
  <c r="O22" i="7"/>
  <c r="O144" i="7"/>
  <c r="K168" i="7"/>
  <c r="E168" i="7"/>
  <c r="G168" i="7"/>
  <c r="M168" i="7"/>
  <c r="O176" i="7"/>
  <c r="O105" i="7"/>
  <c r="G170" i="13"/>
  <c r="G182" i="13" s="1"/>
  <c r="I170" i="13"/>
  <c r="K170" i="13"/>
  <c r="O170" i="13"/>
  <c r="O182" i="13" s="1"/>
  <c r="U170" i="13"/>
  <c r="K16" i="12"/>
  <c r="O54" i="7"/>
  <c r="E8" i="7"/>
  <c r="O129" i="7"/>
  <c r="W7" i="13"/>
  <c r="M22" i="13"/>
  <c r="F30" i="18"/>
  <c r="L33" i="18" s="1"/>
  <c r="L30" i="18"/>
  <c r="K31" i="12" s="1"/>
  <c r="D4" i="9"/>
  <c r="E6" i="3"/>
  <c r="O44" i="7"/>
  <c r="O121" i="7"/>
  <c r="O72" i="7"/>
  <c r="O137" i="7"/>
  <c r="O113" i="7"/>
  <c r="O80" i="7"/>
  <c r="O96" i="7"/>
  <c r="O158" i="7"/>
  <c r="O88" i="7"/>
  <c r="W103" i="13"/>
  <c r="M179" i="13"/>
  <c r="M118" i="13"/>
  <c r="M53" i="13"/>
  <c r="W17" i="13"/>
  <c r="W22" i="13" s="1"/>
  <c r="C9" i="12" s="1"/>
  <c r="C5" i="12"/>
  <c r="W150" i="13"/>
  <c r="M110" i="13"/>
  <c r="M134" i="13"/>
  <c r="W110" i="13"/>
  <c r="M86" i="13"/>
  <c r="W82" i="13"/>
  <c r="W86" i="13" s="1"/>
  <c r="C15" i="12" s="1"/>
  <c r="I15" i="12" s="1"/>
  <c r="M126" i="13"/>
  <c r="W121" i="13"/>
  <c r="W126" i="13" s="1"/>
  <c r="C20" i="12" s="1"/>
  <c r="W89" i="13"/>
  <c r="W94" i="13" s="1"/>
  <c r="C16" i="12" s="1"/>
  <c r="M94" i="13"/>
  <c r="M43" i="13"/>
  <c r="W39" i="13"/>
  <c r="W43" i="13" s="1"/>
  <c r="C12" i="12" s="1"/>
  <c r="O151" i="7"/>
  <c r="M150" i="13"/>
  <c r="M32" i="13"/>
  <c r="W28" i="13"/>
  <c r="W32" i="13" s="1"/>
  <c r="C11" i="12" s="1"/>
  <c r="M142" i="13"/>
  <c r="W137" i="13"/>
  <c r="W142" i="13" s="1"/>
  <c r="C22" i="12" s="1"/>
  <c r="W134" i="13"/>
  <c r="C21" i="12" s="1"/>
  <c r="O32" i="7"/>
  <c r="P11" i="8"/>
  <c r="M71" i="13"/>
  <c r="W66" i="13"/>
  <c r="W71" i="13" s="1"/>
  <c r="C13" i="12" s="1"/>
  <c r="W118" i="13"/>
  <c r="C19" i="12" s="1"/>
  <c r="M79" i="13"/>
  <c r="W75" i="13"/>
  <c r="W79" i="13" s="1"/>
  <c r="C14" i="12" s="1"/>
  <c r="M103" i="13"/>
  <c r="W179" i="13"/>
  <c r="C26" i="12" s="1"/>
  <c r="W53" i="13"/>
  <c r="C10" i="12" s="1"/>
  <c r="M188" i="13" l="1"/>
  <c r="G195" i="13"/>
  <c r="G197" i="13" s="1"/>
  <c r="M191" i="7"/>
  <c r="N35" i="9"/>
  <c r="N64" i="9" s="1"/>
  <c r="G182" i="7" s="1"/>
  <c r="O168" i="7"/>
  <c r="U182" i="13"/>
  <c r="U197" i="13" s="1"/>
  <c r="E27" i="10" s="1"/>
  <c r="I182" i="13"/>
  <c r="M186" i="13" s="1"/>
  <c r="K182" i="13"/>
  <c r="W170" i="13"/>
  <c r="W182" i="13" s="1"/>
  <c r="I25" i="12"/>
  <c r="C23" i="12"/>
  <c r="I23" i="12" s="1"/>
  <c r="C17" i="12"/>
  <c r="I17" i="12" s="1"/>
  <c r="M170" i="13"/>
  <c r="M182" i="13" s="1"/>
  <c r="I19" i="12"/>
  <c r="C18" i="12"/>
  <c r="I18" i="12" s="1"/>
  <c r="I9" i="12"/>
  <c r="N35" i="8"/>
  <c r="I21" i="12"/>
  <c r="K30" i="12"/>
  <c r="I24" i="12"/>
  <c r="I12" i="12"/>
  <c r="I11" i="12"/>
  <c r="I10" i="12"/>
  <c r="I20" i="12"/>
  <c r="I13" i="12"/>
  <c r="I14" i="12"/>
  <c r="I26" i="12"/>
  <c r="I22" i="12"/>
  <c r="I16" i="12"/>
  <c r="N68" i="9" l="1"/>
  <c r="G189" i="7"/>
  <c r="G191" i="7" s="1"/>
  <c r="W186" i="13"/>
  <c r="M185" i="13"/>
  <c r="W185" i="13" s="1"/>
  <c r="N64" i="8"/>
  <c r="E50" i="10"/>
  <c r="W187" i="13"/>
  <c r="E13" i="4" l="1"/>
  <c r="E16" i="4" s="1"/>
  <c r="E10" i="3"/>
  <c r="N68" i="8"/>
  <c r="E23" i="10" s="1"/>
  <c r="O188" i="13"/>
  <c r="M195" i="13"/>
  <c r="M197" i="13" s="1"/>
  <c r="G34" i="12"/>
  <c r="G37" i="12" s="1"/>
  <c r="G30" i="12" s="1"/>
  <c r="C13" i="4"/>
  <c r="C16" i="4" s="1"/>
  <c r="W195" i="13" l="1"/>
  <c r="C28" i="12" s="1"/>
  <c r="I28" i="12" s="1"/>
  <c r="I30" i="12" s="1"/>
  <c r="S188" i="13"/>
  <c r="S195" i="13" s="1"/>
  <c r="S197" i="13" s="1"/>
  <c r="E26" i="10" s="1"/>
  <c r="C10" i="3"/>
  <c r="C14" i="3" s="1"/>
  <c r="O195" i="13"/>
  <c r="O197" i="13" s="1"/>
  <c r="C30" i="12" l="1"/>
  <c r="E18" i="12" s="1"/>
  <c r="G18" i="12" s="1"/>
  <c r="W197" i="13"/>
  <c r="C19" i="4" s="1"/>
  <c r="C22" i="4" s="1"/>
  <c r="W201" i="13"/>
  <c r="E27" i="12" l="1"/>
  <c r="G27" i="12" s="1"/>
  <c r="E23" i="12"/>
  <c r="G23" i="12" s="1"/>
  <c r="M23" i="12" s="1"/>
  <c r="E13" i="12"/>
  <c r="G13" i="12" s="1"/>
  <c r="M13" i="12" s="1"/>
  <c r="E14" i="12"/>
  <c r="G14" i="12" s="1"/>
  <c r="M14" i="12" s="1"/>
  <c r="E24" i="12"/>
  <c r="G24" i="12" s="1"/>
  <c r="M24" i="12" s="1"/>
  <c r="E11" i="12"/>
  <c r="G11" i="12" s="1"/>
  <c r="O11" i="12" s="1"/>
  <c r="Q11" i="12" s="1"/>
  <c r="E21" i="12"/>
  <c r="G21" i="12" s="1"/>
  <c r="O21" i="12" s="1"/>
  <c r="Q21" i="12" s="1"/>
  <c r="E28" i="12"/>
  <c r="G28" i="12" s="1"/>
  <c r="C17" i="3"/>
  <c r="C20" i="3" s="1"/>
  <c r="E15" i="12"/>
  <c r="G15" i="12" s="1"/>
  <c r="O15" i="12" s="1"/>
  <c r="Q15" i="12" s="1"/>
  <c r="E26" i="12"/>
  <c r="G26" i="12" s="1"/>
  <c r="O26" i="12" s="1"/>
  <c r="Q26" i="12" s="1"/>
  <c r="E10" i="12"/>
  <c r="G10" i="12" s="1"/>
  <c r="O10" i="12" s="1"/>
  <c r="Q10" i="12" s="1"/>
  <c r="E9" i="12"/>
  <c r="G9" i="12" s="1"/>
  <c r="E12" i="12"/>
  <c r="G12" i="12" s="1"/>
  <c r="M12" i="12" s="1"/>
  <c r="E19" i="12"/>
  <c r="G19" i="12" s="1"/>
  <c r="O19" i="12" s="1"/>
  <c r="Q19" i="12" s="1"/>
  <c r="C31" i="12"/>
  <c r="E17" i="12"/>
  <c r="G17" i="12" s="1"/>
  <c r="M17" i="12" s="1"/>
  <c r="E25" i="12"/>
  <c r="G25" i="12" s="1"/>
  <c r="M25" i="12" s="1"/>
  <c r="E22" i="10"/>
  <c r="E29" i="10" s="1"/>
  <c r="E31" i="10" s="1"/>
  <c r="E22" i="12"/>
  <c r="G22" i="12" s="1"/>
  <c r="M22" i="12" s="1"/>
  <c r="E16" i="12"/>
  <c r="G16" i="12" s="1"/>
  <c r="O16" i="12" s="1"/>
  <c r="Q16" i="12" s="1"/>
  <c r="E20" i="12"/>
  <c r="G20" i="12" s="1"/>
  <c r="M20" i="12" s="1"/>
  <c r="O13" i="12"/>
  <c r="Q13" i="12" s="1"/>
  <c r="O23" i="12"/>
  <c r="Q23" i="12" s="1"/>
  <c r="O18" i="12"/>
  <c r="Q18" i="12" s="1"/>
  <c r="M18" i="12"/>
  <c r="M21" i="12" l="1"/>
  <c r="O14" i="12"/>
  <c r="Q14" i="12" s="1"/>
  <c r="M10" i="12"/>
  <c r="O24" i="12"/>
  <c r="Q24" i="12" s="1"/>
  <c r="O17" i="12"/>
  <c r="Q17" i="12" s="1"/>
  <c r="M16" i="12"/>
  <c r="O25" i="12"/>
  <c r="Q25" i="12" s="1"/>
  <c r="M15" i="12"/>
  <c r="O22" i="12"/>
  <c r="Q22" i="12" s="1"/>
  <c r="E49" i="10"/>
  <c r="E54" i="10" s="1"/>
  <c r="E56" i="10" s="1"/>
  <c r="M26" i="12"/>
  <c r="O12" i="12"/>
  <c r="Q12" i="12" s="1"/>
  <c r="E30" i="12"/>
  <c r="O20" i="12"/>
  <c r="Q20" i="12" s="1"/>
  <c r="M19" i="12"/>
  <c r="M11" i="12"/>
  <c r="M9" i="12"/>
  <c r="O9" i="12"/>
  <c r="O30" i="12" l="1"/>
  <c r="M30" i="12"/>
  <c r="Q9" i="12"/>
  <c r="Q30" i="12" s="1"/>
  <c r="E12" i="3" s="1"/>
  <c r="E14" i="3" s="1"/>
  <c r="N70" i="8" l="1"/>
  <c r="E191" i="7"/>
  <c r="O189" i="7"/>
  <c r="O191" i="7"/>
  <c r="E19" i="4" s="1"/>
  <c r="E22" i="4" s="1"/>
  <c r="K182" i="7"/>
  <c r="K189" i="7"/>
  <c r="K191" i="7" s="1"/>
  <c r="O195" i="7" s="1"/>
  <c r="E17" i="3" l="1"/>
  <c r="E20" i="3" s="1"/>
</calcChain>
</file>

<file path=xl/sharedStrings.xml><?xml version="1.0" encoding="utf-8"?>
<sst xmlns="http://schemas.openxmlformats.org/spreadsheetml/2006/main" count="830" uniqueCount="507">
  <si>
    <t>Indirect Cost Rate Proposal</t>
  </si>
  <si>
    <t>Indirect</t>
  </si>
  <si>
    <t>Actual</t>
  </si>
  <si>
    <t>% of</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</si>
  <si>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</si>
  <si>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</si>
  <si>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</si>
  <si>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</si>
  <si>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</si>
  <si>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</si>
  <si>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</si>
  <si>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</si>
  <si>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</si>
  <si>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</si>
  <si>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</si>
  <si>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</si>
  <si>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</si>
  <si>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</si>
  <si>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</si>
  <si>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</si>
  <si>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</si>
  <si>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</si>
  <si>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</si>
  <si>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</si>
  <si>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</si>
  <si>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</si>
  <si>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</si>
  <si>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</si>
  <si>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</si>
  <si>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</si>
  <si>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Directly</t>
  </si>
  <si>
    <t>Per Financial</t>
  </si>
  <si>
    <t>Services</t>
  </si>
  <si>
    <t>Unallowable</t>
  </si>
  <si>
    <t>Funded</t>
  </si>
  <si>
    <t>Depreciation</t>
  </si>
  <si>
    <t>Base</t>
  </si>
  <si>
    <t>FEDERAL PROGRAMS</t>
  </si>
  <si>
    <t>P.L. 93-638 Programs</t>
  </si>
  <si>
    <t>Consolidated Tribal Government</t>
  </si>
  <si>
    <t>Aid to Tribal Government</t>
  </si>
  <si>
    <t>Family Counseling Program</t>
  </si>
  <si>
    <t>Department of Health and Human Services:</t>
  </si>
  <si>
    <t>Consolidated Health Program</t>
  </si>
  <si>
    <t>Administration on Aging</t>
  </si>
  <si>
    <t>Title III-Aging</t>
  </si>
  <si>
    <t>Indian Child Welfare Services</t>
  </si>
  <si>
    <t>Building Stronger Families</t>
  </si>
  <si>
    <t>Water Management</t>
  </si>
  <si>
    <t>Monitor Ground Water Wells</t>
  </si>
  <si>
    <t>Cultural Resource Monitoring</t>
  </si>
  <si>
    <t xml:space="preserve">     Subtotal</t>
  </si>
  <si>
    <t>Department of Agriculture:</t>
  </si>
  <si>
    <t>Food Distribution</t>
  </si>
  <si>
    <t>Elderly Feeding</t>
  </si>
  <si>
    <t>Sewer Replacement Project</t>
  </si>
  <si>
    <t>Department of Housing and Urban Development:</t>
  </si>
  <si>
    <t>Department of Education:</t>
  </si>
  <si>
    <t>Department of Energy:</t>
  </si>
  <si>
    <t>Reservation Habitat Enhancement Project</t>
  </si>
  <si>
    <t>Enhanced Fish and Wildlife Comm. Cultural</t>
  </si>
  <si>
    <t>Wildlife Coordinator</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</si>
  <si>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</si>
  <si>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</si>
  <si>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</si>
  <si>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</si>
  <si>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</si>
  <si>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</si>
  <si>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</si>
  <si>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</si>
  <si>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</si>
  <si>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</si>
  <si>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</si>
  <si>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</si>
  <si>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</si>
  <si>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</si>
  <si>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</si>
  <si>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</si>
  <si>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</si>
  <si>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</si>
  <si>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</si>
  <si>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</si>
  <si>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</si>
  <si>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</si>
  <si>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</si>
  <si>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</si>
  <si>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</si>
  <si>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</si>
  <si>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</si>
  <si>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</si>
  <si>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</si>
  <si>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</si>
  <si>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Total Costs Accounted For</t>
  </si>
  <si>
    <t>Employment Advertising</t>
  </si>
  <si>
    <t>Equipment Rentals</t>
  </si>
  <si>
    <t>Licenses &amp; Permits</t>
  </si>
  <si>
    <t>Dues &amp; Subscriptions</t>
  </si>
  <si>
    <t>Computer Software</t>
  </si>
  <si>
    <t>Pool</t>
  </si>
  <si>
    <t>Actual Costs</t>
  </si>
  <si>
    <t>6/</t>
  </si>
  <si>
    <t>Maintenance Staff (6)</t>
  </si>
  <si>
    <t>%</t>
  </si>
  <si>
    <t>Included</t>
  </si>
  <si>
    <t>as Indirect</t>
  </si>
  <si>
    <t>IT Maintenance Contracts</t>
  </si>
  <si>
    <t>Postage &amp; Mailings</t>
  </si>
  <si>
    <t>Minor Office Equipment</t>
  </si>
  <si>
    <t>Storage Rental</t>
  </si>
  <si>
    <t>IS Technician (2)</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</si>
  <si>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</si>
  <si>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</si>
  <si>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</si>
  <si>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</si>
  <si>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</si>
  <si>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</si>
  <si>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</si>
  <si>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</si>
  <si>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</si>
  <si>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</si>
  <si>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</si>
  <si>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</si>
  <si>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</si>
  <si>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</si>
  <si>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Tribal Health Management Grant</t>
  </si>
  <si>
    <t>Reference</t>
  </si>
  <si>
    <t>Proposed Costs</t>
  </si>
  <si>
    <t>in Pool</t>
  </si>
  <si>
    <t>Bad Debt</t>
  </si>
  <si>
    <t xml:space="preserve">Indirect Costs </t>
  </si>
  <si>
    <t>A: Indirect Cost Pool</t>
  </si>
  <si>
    <t>Collections</t>
  </si>
  <si>
    <t>Difference</t>
  </si>
  <si>
    <t>Economic Development</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</si>
  <si>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</si>
  <si>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</si>
  <si>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</si>
  <si>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</si>
  <si>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</si>
  <si>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</si>
  <si>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</si>
  <si>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</si>
  <si>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</si>
  <si>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</si>
  <si>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</si>
  <si>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</si>
  <si>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Community Health Representative</t>
  </si>
  <si>
    <t>Substance Abuse and Prevention</t>
  </si>
  <si>
    <t>Indirect Cost Rate  (A / B)</t>
  </si>
  <si>
    <t>Indirect Cost Rate (A/B)</t>
  </si>
  <si>
    <t>Subtotal Salaries</t>
  </si>
  <si>
    <t xml:space="preserve">Subtotal Salaries </t>
  </si>
  <si>
    <t>Costs Per Indirect Cost Proposal (Actual):</t>
  </si>
  <si>
    <t>Carryforward Computation</t>
  </si>
  <si>
    <t>Indirect Cost Pool</t>
  </si>
  <si>
    <t>Department of Commerce:</t>
  </si>
  <si>
    <t>Commerce</t>
  </si>
  <si>
    <t xml:space="preserve">  Bureau of Indian Affairs-</t>
  </si>
  <si>
    <t xml:space="preserve">  Indian Health Service-</t>
  </si>
  <si>
    <t xml:space="preserve">  Bureau of Reclamation-</t>
  </si>
  <si>
    <t xml:space="preserve">  Bureau of Land Management-</t>
  </si>
  <si>
    <t xml:space="preserve">  Food and Nutrition Service-</t>
  </si>
  <si>
    <t xml:space="preserve">  Bonneville Power Administration-</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</si>
  <si>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</si>
  <si>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</si>
  <si>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</si>
  <si>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</si>
  <si>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</si>
  <si>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</si>
  <si>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</si>
  <si>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</si>
  <si>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</si>
  <si>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</si>
  <si>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</si>
  <si>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</si>
  <si>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</si>
  <si>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</si>
  <si>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Bureau of Reclamation-</t>
  </si>
  <si>
    <t xml:space="preserve"> Bureau of Land Management-</t>
  </si>
  <si>
    <t xml:space="preserve"> Food and Nutrition Service-</t>
  </si>
  <si>
    <t xml:space="preserve"> Bonneville Power Administration-</t>
  </si>
  <si>
    <t>Exhibit B</t>
  </si>
  <si>
    <t>Exhibit A-1</t>
  </si>
  <si>
    <t>Institute of Museum and Library Services:</t>
  </si>
  <si>
    <t>IMLS</t>
  </si>
  <si>
    <t>Check Figure</t>
  </si>
  <si>
    <t>Functions</t>
  </si>
  <si>
    <t>Expense</t>
  </si>
  <si>
    <t>Tribal</t>
  </si>
  <si>
    <t>In-Kind</t>
  </si>
  <si>
    <t>Statements (F/S)</t>
  </si>
  <si>
    <t>Per SEFA</t>
  </si>
  <si>
    <t>STATE AND OTHER PROGRAMS</t>
  </si>
  <si>
    <t>Subtotal Federal, State and Other Programs</t>
  </si>
  <si>
    <t>Must tie to F/S</t>
  </si>
  <si>
    <t>Council/</t>
  </si>
  <si>
    <t xml:space="preserve">General </t>
  </si>
  <si>
    <t>Government</t>
  </si>
  <si>
    <t>Directly Funded Indirect</t>
  </si>
  <si>
    <t xml:space="preserve">  1/</t>
  </si>
  <si>
    <t>Health Fund</t>
  </si>
  <si>
    <t>Developmental Disabilities</t>
  </si>
  <si>
    <t>Pilot Prevention</t>
  </si>
  <si>
    <t xml:space="preserve">Nutrition </t>
  </si>
  <si>
    <t>Summer Food</t>
  </si>
  <si>
    <t xml:space="preserve">Economic Development </t>
  </si>
  <si>
    <t>Vocational Rehabilitation</t>
  </si>
  <si>
    <t>IMLS Assistance</t>
  </si>
  <si>
    <t>PWSS</t>
  </si>
  <si>
    <t>General Assistance</t>
  </si>
  <si>
    <t>Clean Air Act</t>
  </si>
  <si>
    <t>Tribal Employment Rights Office</t>
  </si>
  <si>
    <t>Juvenile Justice &amp; Delinquency Prevention</t>
  </si>
  <si>
    <t>State Fire Protection</t>
  </si>
  <si>
    <t>ARCO Bull Trout Recovery</t>
  </si>
  <si>
    <t>Housing Fund</t>
  </si>
  <si>
    <t>Bingo Fund</t>
  </si>
  <si>
    <t>Alcohol &amp; Drug Abuse</t>
  </si>
  <si>
    <t>Nutrition Program</t>
  </si>
  <si>
    <t>Irrigation</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</si>
  <si>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</si>
  <si>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</si>
  <si>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</si>
  <si>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</si>
  <si>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</si>
  <si>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</si>
  <si>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</si>
  <si>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</si>
  <si>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</si>
  <si>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</si>
  <si>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Department of Transportation:</t>
  </si>
  <si>
    <t>Department of Homeland Security:</t>
  </si>
  <si>
    <t>To Exhibit A</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</si>
  <si>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</si>
  <si>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</si>
  <si>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</si>
  <si>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</si>
  <si>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</si>
  <si>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</si>
  <si>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t xml:space="preserve">Helpful hints: </t>
  </si>
  <si>
    <t>"Exh F reconciliation"</t>
  </si>
  <si>
    <t>&amp; Exhibit F</t>
  </si>
  <si>
    <t>To Exhibit B &amp; F</t>
  </si>
  <si>
    <t>Exhibit H</t>
  </si>
  <si>
    <t>Summary of Depreciation Expense -</t>
  </si>
  <si>
    <t>F/S</t>
  </si>
  <si>
    <t>Ref.</t>
  </si>
  <si>
    <t xml:space="preserve">  Human Resources</t>
  </si>
  <si>
    <t>(in base)</t>
  </si>
  <si>
    <t>Audit p.</t>
  </si>
  <si>
    <t>Carryforward Year</t>
  </si>
  <si>
    <t>Proposing Year</t>
  </si>
  <si>
    <t>Name of Tribal Entity</t>
  </si>
  <si>
    <t>Dollars</t>
  </si>
  <si>
    <t>Fund #</t>
  </si>
  <si>
    <t>Tribal In-Kind Services</t>
  </si>
  <si>
    <t>Tribal In-Kind Dollars</t>
  </si>
  <si>
    <t>(Col G-I-K)</t>
  </si>
  <si>
    <t>must match</t>
  </si>
  <si>
    <t>Diabetes</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</si>
  <si>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</si>
  <si>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</si>
  <si>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</si>
  <si>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</si>
  <si>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</si>
  <si>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</si>
  <si>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</si>
  <si>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</si>
  <si>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</si>
  <si>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</si>
  <si>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</si>
  <si>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</si>
  <si>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Proposal</t>
  </si>
  <si>
    <t>Indirect Cost Collections (Recovered) Reporting Schedule</t>
  </si>
  <si>
    <t>Agency</t>
  </si>
  <si>
    <t>check figure</t>
  </si>
  <si>
    <t>Exhibit C-1</t>
  </si>
  <si>
    <t>less</t>
  </si>
  <si>
    <t>Net</t>
  </si>
  <si>
    <r>
      <rPr>
        <b/>
        <sz val="11"/>
        <color rgb="FFFF0000"/>
        <rFont val="Times New Roman"/>
        <family val="1"/>
      </rPr>
      <t xml:space="preserve">1/ </t>
    </r>
    <r>
      <rPr>
        <sz val="11"/>
        <rFont val="Times New Roman"/>
        <family val="1"/>
      </rPr>
      <t xml:space="preserve"> Total must tie to actual direct cost base schedule (Exhibit C).</t>
    </r>
  </si>
  <si>
    <t>from Exhibit E-1</t>
  </si>
  <si>
    <t>from Exhibit E-2</t>
  </si>
  <si>
    <t>from Exhibit C</t>
  </si>
  <si>
    <t>from Exhibit C-1</t>
  </si>
  <si>
    <t>from Exhibit B</t>
  </si>
  <si>
    <t>from Exhibit D</t>
  </si>
  <si>
    <r>
      <t>Prior year carryforward (</t>
    </r>
    <r>
      <rPr>
        <sz val="11"/>
        <color rgb="FFFF0000"/>
        <rFont val="Times New Roman"/>
        <family val="1"/>
      </rPr>
      <t>if any</t>
    </r>
    <r>
      <rPr>
        <sz val="11"/>
        <rFont val="Times New Roman"/>
        <family val="1"/>
      </rPr>
      <t>)</t>
    </r>
  </si>
  <si>
    <t>"Exh C actual base"</t>
  </si>
  <si>
    <t>Please fill in the top portion "Costs per Audited Financial Statements".  Other cells should be automatically populated from information on Exhibit C.</t>
  </si>
  <si>
    <t>totals to Exhibit F</t>
  </si>
  <si>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</si>
  <si>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</si>
  <si>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</si>
  <si>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</si>
  <si>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</si>
  <si>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</si>
  <si>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</si>
  <si>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</si>
  <si>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</si>
  <si>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</si>
  <si>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</si>
  <si>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</si>
  <si>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</si>
  <si>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t xml:space="preserve">Reprogrammed indirect dollars or indirect CSC to pay for direct CSC </t>
    </r>
    <r>
      <rPr>
        <b/>
        <sz val="11"/>
        <color rgb="FFFF0000"/>
        <rFont val="Times New Roman"/>
        <family val="1"/>
      </rPr>
      <t>2/</t>
    </r>
  </si>
  <si>
    <t>Reprogrammed direct dollars or direct CSC to pay for Indirect</t>
  </si>
  <si>
    <t xml:space="preserve">Actual Direct Salaries Base </t>
  </si>
  <si>
    <t>Proposed Direct Salaries Base</t>
  </si>
  <si>
    <t>Direct Salaries</t>
  </si>
  <si>
    <t>Non-Labor</t>
  </si>
  <si>
    <t>Direct Salaries Base</t>
  </si>
  <si>
    <t>Government Fund</t>
  </si>
  <si>
    <t>Proprietary Fund/Enterprise Fund</t>
  </si>
  <si>
    <t>Internal Service Fund</t>
  </si>
  <si>
    <t>Fiduciary Fund</t>
  </si>
  <si>
    <t>Direct Non-Labor Costs</t>
  </si>
  <si>
    <t>Government Fund Salaries</t>
  </si>
  <si>
    <t>Proprietary Fund/Enterprise Fund Salaries</t>
  </si>
  <si>
    <t>Internal Service Fund Salaries</t>
  </si>
  <si>
    <t>Fiduciary Fund Salaries</t>
  </si>
  <si>
    <t>Salaries per Audited Financial Statements or GL Support:</t>
  </si>
  <si>
    <t>Total Salaries to be Accounted For</t>
  </si>
  <si>
    <t>Indirect Salaries</t>
  </si>
  <si>
    <t>Total Salaries Accounted For</t>
  </si>
  <si>
    <t>Reconciliations are NOT required for 1st &amp; 2nd year rates unless audited costs are used.</t>
  </si>
  <si>
    <t>Actual Direct</t>
  </si>
  <si>
    <t>Salaries Base</t>
  </si>
  <si>
    <t>B: Direct Salaries Base</t>
  </si>
  <si>
    <t>General Ledger supporting indirect cost revenue</t>
  </si>
  <si>
    <t>Exhibit J</t>
  </si>
  <si>
    <t>Professional Fees/Contractual Services -</t>
  </si>
  <si>
    <t>XYZ Management Groups</t>
  </si>
  <si>
    <t>Draft employee manuals</t>
  </si>
  <si>
    <t>Review employee manuals &amp; policies</t>
  </si>
  <si>
    <t>Council Stipends (X%)</t>
  </si>
  <si>
    <t>Security Guard (4)</t>
  </si>
  <si>
    <t>IT Director</t>
  </si>
  <si>
    <t>from NICRA</t>
  </si>
  <si>
    <t>Must tie to Audit Revenue or GL support on Exhibit J</t>
  </si>
  <si>
    <t>(this schedule is required if depreciation is included in the indirect cost pool (Exhibits E-1 &amp; E-2))</t>
  </si>
  <si>
    <t>(this schedule is required if "other" professional &amp; contractual services are included in the indirect cost pool (Exhibits E-1 &amp; E-2))</t>
  </si>
  <si>
    <t>Total Indirect Cost Pool</t>
  </si>
  <si>
    <r>
      <t>(</t>
    </r>
    <r>
      <rPr>
        <b/>
        <sz val="12"/>
        <color rgb="FFFF0000"/>
        <rFont val="Times New Roman"/>
        <family val="1"/>
      </rPr>
      <t>out</t>
    </r>
    <r>
      <rPr>
        <b/>
        <sz val="12"/>
        <rFont val="Times New Roman"/>
        <family val="1"/>
      </rPr>
      <t xml:space="preserve"> of base)</t>
    </r>
  </si>
  <si>
    <t>Audit Fees</t>
  </si>
  <si>
    <t>Accounting Services</t>
  </si>
  <si>
    <t>Legal Fees</t>
  </si>
  <si>
    <t>IT Services</t>
  </si>
  <si>
    <r>
      <t xml:space="preserve">Other (specify on Exhibit H) </t>
    </r>
    <r>
      <rPr>
        <b/>
        <sz val="11"/>
        <color rgb="FFFF0000"/>
        <rFont val="Times New Roman"/>
        <family val="1"/>
      </rPr>
      <t>2/</t>
    </r>
  </si>
  <si>
    <r>
      <t>(</t>
    </r>
    <r>
      <rPr>
        <b/>
        <sz val="12"/>
        <color rgb="FFFF0000"/>
        <rFont val="Times New Roman"/>
        <family val="1"/>
      </rPr>
      <t xml:space="preserve">out </t>
    </r>
    <r>
      <rPr>
        <b/>
        <sz val="12"/>
        <rFont val="Times New Roman"/>
        <family val="1"/>
      </rPr>
      <t>of base)</t>
    </r>
  </si>
  <si>
    <r>
      <rPr>
        <b/>
        <sz val="11"/>
        <rFont val="Times New Roman"/>
        <family val="1"/>
      </rPr>
      <t>1/</t>
    </r>
    <r>
      <rPr>
        <sz val="11"/>
        <rFont val="Times New Roman"/>
        <family val="1"/>
      </rPr>
      <t xml:space="preserve"> Land is NOT a depreciable asset (2CFR200, Subpart E, Section 200.436 (c)(1))</t>
    </r>
  </si>
  <si>
    <t>Description</t>
  </si>
  <si>
    <t>Exclusion</t>
  </si>
  <si>
    <t>Tie to Audit or Exhibit I</t>
  </si>
  <si>
    <t>"Other" Professional Services</t>
  </si>
  <si>
    <t>Excluded</t>
  </si>
  <si>
    <t>Salaries</t>
  </si>
  <si>
    <t>Rate Computation (Fixed Carryforward Rate)</t>
  </si>
  <si>
    <t>Provisional Rate</t>
  </si>
  <si>
    <t>FCF Rate</t>
  </si>
  <si>
    <t>Appendix of Schedules in Order:</t>
  </si>
  <si>
    <t>Exhibit C Actual Base</t>
  </si>
  <si>
    <t>Exhibit C-1 Indirect Cost Collection</t>
  </si>
  <si>
    <t>Exhibit D Proposed Base</t>
  </si>
  <si>
    <t>Exhibit E-1 Actual Pool</t>
  </si>
  <si>
    <t>Exhibit E-2 Proposed Pool</t>
  </si>
  <si>
    <t>Exhibit F Reconciliation</t>
  </si>
  <si>
    <t>Exhibit G Depreciation (needed if claiming depreciation in the pool)</t>
  </si>
  <si>
    <t>Exhibit H Professional Services</t>
  </si>
  <si>
    <t>Exhibit I General Ledger of Pool Account (needed if support is not in audit)</t>
  </si>
  <si>
    <t>Exhibit J General Ledger of Indirect Cost Revenue (needed if support is not in audit)</t>
  </si>
  <si>
    <t>Exhibit B Carryforward (needed if closing out a carryforward rate)</t>
  </si>
  <si>
    <t>Best to work on the sheets as listed in the above order since their information automatically populate Exhibits at the end.</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</si>
  <si>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probably need to add programs and agencies you do business with that are not listed.  Please modify the formula as necessary to include the new programs and agencies in your total columns.</t>
    </r>
  </si>
  <si>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</si>
  <si>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</si>
  <si>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</si>
  <si>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(this schedule is required if the indirect cost pool total (Exhibit E-1, Column D or N) cannot tie to audited financial statements)</t>
  </si>
  <si>
    <t>(this schedule is required if the indirect cost revenue total (Exhibit C-1, Column D) cannot tie to audited financial statements)</t>
  </si>
  <si>
    <t>K-12 School</t>
  </si>
  <si>
    <t>Start here, fill in your information</t>
  </si>
  <si>
    <t>Name of Tribe</t>
  </si>
  <si>
    <t>Name of Entity:</t>
  </si>
  <si>
    <t>Proposal Year</t>
  </si>
  <si>
    <t>Type of Rate (select)</t>
  </si>
  <si>
    <t>Fixed Carryforward</t>
  </si>
  <si>
    <t>Provisional</t>
  </si>
  <si>
    <t>Final</t>
  </si>
  <si>
    <t>Predetermined</t>
  </si>
  <si>
    <t>Fiscal Year Period</t>
  </si>
  <si>
    <t xml:space="preserve">From:  </t>
  </si>
  <si>
    <t>To</t>
  </si>
  <si>
    <t>Base Type (select one)</t>
  </si>
  <si>
    <r>
      <rPr>
        <b/>
        <sz val="10"/>
        <rFont val="Times New Roman"/>
        <family val="1"/>
      </rPr>
      <t>Total direct costs, less capital expenditures and passthrough funds</t>
    </r>
    <r>
      <rPr>
        <sz val="10"/>
        <rFont val="Times New Roman"/>
        <family val="1"/>
      </rPr>
      <t>.  Passthrough funds are normally defined as payments to participants, stipends to eligible recipients, subcontracts and subgrants, all of which normally require minimal administrative effort.</t>
    </r>
  </si>
  <si>
    <t>Base Application (select one and/or explain for multiple rates)</t>
  </si>
  <si>
    <t>All Programs</t>
  </si>
  <si>
    <t>Other</t>
  </si>
  <si>
    <t>Note:  Prepare one ICP Summary Sheet for each year in which a rate is proposed.  Also, prepare one sheet per rate when multiple rates are requested for a given Proposal Year.</t>
  </si>
  <si>
    <t>**Modify the schedules to fit your needs and present information relevant to your organization**</t>
  </si>
  <si>
    <r>
      <rPr>
        <b/>
        <sz val="10"/>
        <rFont val="Times New Roman"/>
        <family val="1"/>
      </rPr>
      <t xml:space="preserve">Total direct salaries and wages, </t>
    </r>
    <r>
      <rPr>
        <b/>
        <u/>
        <sz val="10"/>
        <rFont val="Times New Roman"/>
        <family val="1"/>
      </rPr>
      <t>excluding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</si>
  <si>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0"/>
        <rFont val="Times New Roman"/>
        <family val="1"/>
      </rPr>
      <t xml:space="preserve">Total direct salaries and wages, </t>
    </r>
    <r>
      <rPr>
        <b/>
        <u/>
        <sz val="10"/>
        <rFont val="Times New Roman"/>
        <family val="1"/>
      </rPr>
      <t>including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</si>
  <si>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t>&lt;--to Exhibit B</t>
  </si>
  <si>
    <t>Costs Tied</t>
  </si>
  <si>
    <t>to Audit or GL</t>
  </si>
  <si>
    <t>Reconciliation of Audited Financial Statement SALARIES to Indirect Cost Proposal</t>
  </si>
  <si>
    <t>FY 2022</t>
  </si>
  <si>
    <t>Should tie to SEFA</t>
  </si>
  <si>
    <t>FY 2020</t>
  </si>
  <si>
    <t>Exhibit A-2</t>
  </si>
  <si>
    <t>Final rate and</t>
  </si>
  <si>
    <t>Provisional rate</t>
  </si>
  <si>
    <t>Exhibit A-1 Rate (Fixed Carryforward)</t>
  </si>
  <si>
    <t>Exhibit A-2 Rate (Provisional/Final)</t>
  </si>
  <si>
    <r>
      <rPr>
        <b/>
        <sz val="10"/>
        <rFont val="Times New Roman"/>
        <family val="1"/>
      </rPr>
      <t>Modified total direct costs (MTDC)</t>
    </r>
    <r>
      <rPr>
        <sz val="10"/>
        <rFont val="Times New Roman"/>
        <family val="1"/>
      </rPr>
      <t xml:space="preserve"> which means all direct salaries and wages, applicable fringe benefits, materials and supplies, services, travel, and subawards and subcontracts up to the first $50,000 of each subaward or subcontract (regardless of the period of performance of the subawards and subcontracts under the award).  MTDC excludes equipment, capital expenditures, scholarships and fellowships, participant support costs, passthrough funds, and the portion of each subaward and subcontract in excess of the first $50,000.</t>
    </r>
  </si>
  <si>
    <t>Indirect Cost Proposals utilizing the modified total direct salaries base (updated October 2024)</t>
  </si>
  <si>
    <r>
      <rPr>
        <b/>
        <sz val="12"/>
        <color indexed="10"/>
        <rFont val="Times New Roman"/>
        <family val="1"/>
      </rPr>
      <t xml:space="preserve">3/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t>
    </r>
  </si>
  <si>
    <t>(This schedule is required only if the Tribe is negotiating fixed carryforward rates.  The information in Column L links to Exhibit B).</t>
  </si>
  <si>
    <r>
      <rPr>
        <b/>
        <sz val="12"/>
        <color rgb="FFFF0000"/>
        <rFont val="Times New Roman"/>
        <family val="1"/>
      </rPr>
      <t>2/</t>
    </r>
    <r>
      <rPr>
        <sz val="12"/>
        <rFont val="Times New Roman"/>
        <family val="1"/>
      </rPr>
      <t xml:space="preserve"> For ISDA 638 Programs, insert the total CSC Funding Award amount in Col J which was used to pay unfunded direct CSC.</t>
    </r>
  </si>
  <si>
    <r>
      <rPr>
        <b/>
        <sz val="12"/>
        <color rgb="FFFF0000"/>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</si>
  <si>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color indexed="10"/>
        <rFont val="Times New Roman"/>
        <family val="1"/>
      </rPr>
      <t>3/</t>
    </r>
    <r>
      <rPr>
        <sz val="12"/>
        <color indexed="10"/>
        <rFont val="Times New Roman"/>
        <family val="1"/>
      </rPr>
      <t xml:space="preserve">  </t>
    </r>
    <r>
      <rPr>
        <sz val="12"/>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</si>
  <si>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indexed="10"/>
        <rFont val="Times New Roman"/>
        <family val="1"/>
      </rPr>
      <t>2/</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t>
    </r>
  </si>
  <si>
    <r>
      <rPr>
        <b/>
        <sz val="12"/>
        <color indexed="10"/>
        <rFont val="Times New Roman"/>
        <family val="1"/>
      </rPr>
      <t xml:space="preserve">1/ </t>
    </r>
    <r>
      <rPr>
        <sz val="12"/>
        <rFont val="Times New Roman"/>
        <family val="1"/>
      </rPr>
      <t xml:space="preserve"> "Directly funded indirect" costs are indirect costs that are funded by direct programs dollars.  These costs must be excluded from both base (Exhibit D) and pool (Exhibit E-2).</t>
    </r>
  </si>
  <si>
    <t>7/</t>
  </si>
  <si>
    <t>8/</t>
  </si>
  <si>
    <r>
      <rPr>
        <b/>
        <sz val="12"/>
        <color rgb="FFFF0000"/>
        <rFont val="Times New Roman"/>
        <family val="1"/>
      </rPr>
      <t>7/</t>
    </r>
    <r>
      <rPr>
        <b/>
        <sz val="12"/>
        <rFont val="Times New Roman"/>
        <family val="1"/>
      </rPr>
      <t xml:space="preserve"> </t>
    </r>
    <r>
      <rPr>
        <sz val="12"/>
        <rFont val="Times New Roman"/>
        <family val="1"/>
      </rPr>
      <t xml:space="preserve">Report this amount--before depreciation--on Exhibit C if the Total Expenditures per Financial Statements reports capital expenditures instead of depreciation expense.  </t>
    </r>
  </si>
  <si>
    <r>
      <rPr>
        <b/>
        <sz val="12"/>
        <color rgb="FFFF0000"/>
        <rFont val="Times New Roman"/>
        <family val="1"/>
      </rPr>
      <t>8/</t>
    </r>
    <r>
      <rPr>
        <b/>
        <sz val="12"/>
        <rFont val="Times New Roman"/>
        <family val="1"/>
      </rPr>
      <t xml:space="preserve">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</si>
  <si>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r>
      <rPr>
        <b/>
        <sz val="12"/>
        <color indexed="10"/>
        <rFont val="Times New Roman"/>
        <family val="1"/>
      </rPr>
      <t xml:space="preserve">1/  </t>
    </r>
    <r>
      <rPr>
        <sz val="12"/>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</si>
  <si>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r>
      <rPr>
        <b/>
        <sz val="12"/>
        <color indexed="10"/>
        <rFont val="Times New Roman"/>
        <family val="1"/>
      </rPr>
      <t>2/</t>
    </r>
    <r>
      <rPr>
        <sz val="12"/>
        <rFont val="Times New Roman"/>
        <family val="1"/>
      </rPr>
      <t xml:space="preserve">  For "other" professional &amp; contractual services - need breakdown by type of service and associated amount in Exhibit H.</t>
    </r>
  </si>
  <si>
    <r>
      <rPr>
        <b/>
        <sz val="12"/>
        <color indexed="10"/>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</si>
  <si>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color indexed="10"/>
        <rFont val="Times New Roman"/>
        <family val="1"/>
      </rPr>
      <t xml:space="preserve">4/ </t>
    </r>
    <r>
      <rPr>
        <b/>
        <sz val="12"/>
        <rFont val="Times New Roman"/>
        <family val="1"/>
      </rPr>
      <t xml:space="preserve"> "</t>
    </r>
    <r>
      <rPr>
        <sz val="12"/>
        <rFont val="Times New Roman"/>
        <family val="1"/>
      </rPr>
      <t>Directly funded indirect" costs are indirect costs that are paid for by direct programs dollars.  These costs must be excluded from both the pool and base (Exhibit C).</t>
    </r>
  </si>
  <si>
    <r>
      <rPr>
        <b/>
        <sz val="12"/>
        <color indexed="10"/>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</si>
  <si>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color indexed="10"/>
        <rFont val="Times New Roman"/>
        <family val="1"/>
      </rPr>
      <t>6/</t>
    </r>
    <r>
      <rPr>
        <sz val="12"/>
        <rFont val="Times New Roman"/>
        <family val="1"/>
      </rPr>
      <t xml:space="preserve"> These costs benefit specific programs in the base; therefore, are treated as direct costs and included in the base. (</t>
    </r>
    <r>
      <rPr>
        <u/>
        <sz val="12"/>
        <rFont val="Times New Roman"/>
        <family val="1"/>
      </rPr>
      <t>Need to specify where in the base on Exhibit C</t>
    </r>
    <r>
      <rPr>
        <sz val="12"/>
        <rFont val="Times New Roman"/>
        <family val="1"/>
      </rPr>
      <t>).</t>
    </r>
  </si>
  <si>
    <r>
      <rPr>
        <b/>
        <sz val="12"/>
        <color rgb="FFFF0000"/>
        <rFont val="Times New Roman"/>
        <family val="1"/>
      </rPr>
      <t>7/</t>
    </r>
    <r>
      <rPr>
        <b/>
        <sz val="12"/>
        <rFont val="Times New Roman"/>
        <family val="1"/>
      </rPr>
      <t xml:space="preserve"> </t>
    </r>
    <r>
      <rPr>
        <sz val="12"/>
        <rFont val="Times New Roman"/>
        <family val="1"/>
      </rPr>
      <t xml:space="preserve">Report this amount--before depreciation--on Exhibit D if the Total Expenditures per Financial Statements reports capital expenditures instead of depreciation expense.  </t>
    </r>
  </si>
  <si>
    <r>
      <rPr>
        <b/>
        <sz val="12"/>
        <color rgb="FFFF0000"/>
        <rFont val="Times New Roman"/>
        <family val="1"/>
      </rPr>
      <t>8/</t>
    </r>
    <r>
      <rPr>
        <b/>
        <sz val="12"/>
        <rFont val="Times New Roman"/>
        <family val="1"/>
      </rPr>
      <t xml:space="preserve">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</si>
  <si>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2"/>
        <color indexed="10"/>
        <rFont val="Times New Roman"/>
        <family val="1"/>
      </rPr>
      <t xml:space="preserve">4/ </t>
    </r>
    <r>
      <rPr>
        <b/>
        <sz val="12"/>
        <rFont val="Times New Roman"/>
        <family val="1"/>
      </rPr>
      <t xml:space="preserve"> "</t>
    </r>
    <r>
      <rPr>
        <sz val="12"/>
        <rFont val="Times New Roman"/>
        <family val="1"/>
      </rPr>
      <t>Directly funded indirect" costs are indirect costs that are paid for by direct programs dollars.  These costs must be excluded from both the pool and base (Exhibit D).</t>
    </r>
  </si>
  <si>
    <r>
      <rPr>
        <b/>
        <sz val="12"/>
        <color indexed="10"/>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</si>
  <si>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color indexed="10"/>
        <rFont val="Times New Roman"/>
        <family val="1"/>
      </rPr>
      <t>6/</t>
    </r>
    <r>
      <rPr>
        <sz val="12"/>
        <rFont val="Times New Roman"/>
        <family val="1"/>
      </rPr>
      <t xml:space="preserve"> These costs benefit specific programs in the base; therefore, are treated as direct costs and included in the base. (</t>
    </r>
    <r>
      <rPr>
        <u/>
        <sz val="12"/>
        <rFont val="Times New Roman"/>
        <family val="1"/>
      </rPr>
      <t>Need to specify where in the base on Exhibit D</t>
    </r>
    <r>
      <rPr>
        <sz val="12"/>
        <rFont val="Times New Roman"/>
        <family val="1"/>
      </rPr>
      <t>).</t>
    </r>
  </si>
  <si>
    <t>&lt;--To Exhibit F</t>
  </si>
  <si>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</si>
  <si>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</si>
  <si>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t>Indirect Rate at</t>
  </si>
  <si>
    <t>from prior year negotiation agreement (NICRA)</t>
  </si>
  <si>
    <t>from prior year negotiation agreement</t>
  </si>
  <si>
    <r>
      <rPr>
        <b/>
        <sz val="12"/>
        <color indexed="10"/>
        <rFont val="Times New Roman"/>
        <family val="1"/>
      </rPr>
      <t xml:space="preserve">1/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</si>
  <si>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2/</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 xml:space="preserve">should </t>
    </r>
    <r>
      <rPr>
        <sz val="12"/>
        <rFont val="Times New Roman"/>
        <family val="1"/>
      </rPr>
      <t xml:space="preserve">match the amount of Federal expenditures reported on the Schedule of Expenditures of Federal Awards (SEFA) of the audited financial statements.  </t>
    </r>
    <r>
      <rPr>
        <u/>
        <sz val="12"/>
        <rFont val="Times New Roman"/>
        <family val="1"/>
      </rPr>
      <t>Any differences must be explained.</t>
    </r>
  </si>
  <si>
    <r>
      <t xml:space="preserve">Excluded Salaries </t>
    </r>
    <r>
      <rPr>
        <b/>
        <sz val="11"/>
        <color rgb="FFFF0000"/>
        <rFont val="Times New Roman"/>
        <family val="1"/>
      </rPr>
      <t>2/</t>
    </r>
  </si>
  <si>
    <r>
      <t>2/</t>
    </r>
    <r>
      <rPr>
        <b/>
        <sz val="11"/>
        <rFont val="Times New Roman"/>
        <family val="1"/>
      </rPr>
      <t xml:space="preserve"> </t>
    </r>
    <r>
      <rPr>
        <sz val="11"/>
        <rFont val="Times New Roman"/>
        <family val="1"/>
      </rPr>
      <t xml:space="preserve"> Provide an explanation why salaries are excluded.</t>
    </r>
  </si>
  <si>
    <r>
      <rPr>
        <b/>
        <sz val="11"/>
        <color indexed="10"/>
        <rFont val="Times New Roman"/>
        <family val="1"/>
      </rPr>
      <t>3/</t>
    </r>
    <r>
      <rPr>
        <sz val="11"/>
        <rFont val="Times New Roman"/>
        <family val="1"/>
      </rPr>
      <t xml:space="preserve">  Provide an explanation for any difference.</t>
    </r>
  </si>
  <si>
    <r>
      <rPr>
        <b/>
        <sz val="12"/>
        <color indexed="10"/>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</si>
  <si>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2"/>
        <color indexed="10"/>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</si>
  <si>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color indexed="10"/>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</si>
  <si>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color rgb="FFFF0000"/>
        <rFont val="Times New Roman"/>
        <family val="1"/>
      </rPr>
      <t>1/</t>
    </r>
    <r>
      <rPr>
        <sz val="12"/>
        <color rgb="FFFF0000"/>
        <rFont val="Times New Roman"/>
        <family val="1"/>
      </rPr>
      <t xml:space="preserve"> </t>
    </r>
    <r>
      <rPr>
        <sz val="12"/>
        <rFont val="Times New Roman"/>
        <family val="1"/>
      </rPr>
      <t xml:space="preserve"> Source:  FY 2022 negotiated indirect cost rate agreement (NICRA), Supplement 1.</t>
    </r>
  </si>
  <si>
    <t>X</t>
  </si>
  <si>
    <t>Sample Page From Audited Financial Statements</t>
  </si>
  <si>
    <t>Special</t>
  </si>
  <si>
    <t>General</t>
  </si>
  <si>
    <t>Revenue</t>
  </si>
  <si>
    <t>Enterprise</t>
  </si>
  <si>
    <t>Internal</t>
  </si>
  <si>
    <t>Fund</t>
  </si>
  <si>
    <t>Funds</t>
  </si>
  <si>
    <t>Service Fund</t>
  </si>
  <si>
    <t>Grant &amp; Contract Revenue</t>
  </si>
  <si>
    <t>Indirect Cost Revenue</t>
  </si>
  <si>
    <t>Gaming Revenue</t>
  </si>
  <si>
    <t>Third Party Revenue</t>
  </si>
  <si>
    <t>Other Revenues</t>
  </si>
  <si>
    <t>Total Revenues</t>
  </si>
  <si>
    <t>Salaries &amp; Wages</t>
  </si>
  <si>
    <t>Fringes</t>
  </si>
  <si>
    <t>Automobile Expense</t>
  </si>
  <si>
    <t>Communications</t>
  </si>
  <si>
    <t>Computer Software (Non Capital)</t>
  </si>
  <si>
    <t>Contract Services</t>
  </si>
  <si>
    <t>Council Stipends</t>
  </si>
  <si>
    <t>Cultural Activities</t>
  </si>
  <si>
    <t>Direct Assistance</t>
  </si>
  <si>
    <t>Equipment Rental</t>
  </si>
  <si>
    <t>Fee Expenses</t>
  </si>
  <si>
    <t>Insurance</t>
  </si>
  <si>
    <t>Materials</t>
  </si>
  <si>
    <t>Meeting Expense</t>
  </si>
  <si>
    <t>Minor Equipment</t>
  </si>
  <si>
    <t>Other Expenses</t>
  </si>
  <si>
    <t>Per Capita</t>
  </si>
  <si>
    <t>Property Taxes</t>
  </si>
  <si>
    <t>Space Costs</t>
  </si>
  <si>
    <t>Sponsorships &amp; Donations</t>
  </si>
  <si>
    <t>Payouts</t>
  </si>
  <si>
    <t>Utilities</t>
  </si>
  <si>
    <t>Capital Equipment</t>
  </si>
  <si>
    <t>Capital Construction</t>
  </si>
  <si>
    <t>Indirect costs</t>
  </si>
  <si>
    <t>Total Expenditures</t>
  </si>
  <si>
    <t>Special Diabetes</t>
  </si>
  <si>
    <t>K-12 Grade</t>
  </si>
  <si>
    <t>TERO</t>
  </si>
  <si>
    <t>Tribal Resources (COPS)</t>
  </si>
  <si>
    <t>Enterprise Fund - Casino (separate admin)</t>
  </si>
  <si>
    <t>Contract &amp; Grants Administrator</t>
  </si>
  <si>
    <t>FY 2025</t>
  </si>
  <si>
    <t>Contracts &amp; Grants Administrator</t>
  </si>
  <si>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</si>
  <si>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 Directly funded indirect salaries</t>
  </si>
  <si>
    <t>- Enterprise fund salaries (separately administered)</t>
  </si>
  <si>
    <t xml:space="preserve"> Exhibit E-1</t>
  </si>
  <si>
    <t xml:space="preserve"> Exhibit C</t>
  </si>
  <si>
    <t>Total excluded salaries</t>
  </si>
  <si>
    <t>(fill in the blanks)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</si>
</sst>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5"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sz val="12"/>
      <color indexed="60"/>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b/>
      <u/>
      <sz val="1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sz val="12"/>
      <color indexed="10"/>
      <name val="Times New Roman"/>
      <family val="1"/>
    </font>
    <font>
      <i/>
      <sz val="11"/>
      <name val="Times New Roman"/>
      <family val="1"/>
    </font>
    <font>
      <sz val="12"/>
      <color rgb="FFFF0000"/>
      <name val="Times New Roman"/>
      <family val="1"/>
    </font>
    <font>
      <sz val="11"/>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top style="thin">
        <color rgb="FF000000"/>
      </top>
      <bottom style="double">
        <color rgb="FF000000"/>
      </bottom>
      <diagonal/>
    </border>
  </borders>
  <cellStyleXfs count="8">
    <xf numFmtId="0" fontId="0" fillId="0" borderId="0"/>
    <xf numFmtId="43" fontId="27" fillId="0" borderId="0" applyFont="0" applyFill="0" applyBorder="0" applyAlignment="0" applyProtection="0"/>
    <xf numFmtId="0" fontId="10" fillId="0" borderId="0"/>
    <xf numFmtId="0" fontId="10" fillId="0" borderId="0"/>
    <xf numFmtId="0" fontId="19" fillId="0" borderId="0"/>
    <xf numFmtId="0" fontId="10" fillId="0" borderId="0"/>
    <xf numFmtId="0" fontId="32" fillId="0" borderId="0"/>
    <xf numFmtId="0" fontId="44" fillId="0" borderId="0"/>
  </cellStyleXfs>
  <cellXfs count="398">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6" fillId="0" borderId="0" xfId="0" applyFont="1"/>
    <xf numFmtId="0" fontId="17" fillId="0" borderId="0" xfId="0" applyFont="1"/>
    <xf numFmtId="0" fontId="0" fillId="0" borderId="0" xfId="0" quotePrefix="1"/>
    <xf numFmtId="0" fontId="18" fillId="0" borderId="0" xfId="0" applyFont="1"/>
    <xf numFmtId="0" fontId="18" fillId="0" borderId="0" xfId="0" applyFont="1" applyAlignment="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applyAlignment="1">
      <alignment vertical="center" wrapText="1"/>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20"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10" fontId="2" fillId="0" borderId="0" xfId="0" applyNumberFormat="1" applyFont="1" applyFill="1" applyBorder="1" applyAlignment="1">
      <alignment horizontal="left"/>
    </xf>
    <xf numFmtId="3" fontId="4" fillId="0" borderId="0" xfId="0" applyNumberFormat="1" applyFont="1" applyFill="1" applyBorder="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3" fontId="10" fillId="0" borderId="0" xfId="0" applyNumberFormat="1" applyFont="1" applyFill="1" applyBorder="1" applyAlignment="1">
      <alignment vertical="center"/>
    </xf>
    <xf numFmtId="3" fontId="25"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1"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9" fillId="0" borderId="0" xfId="0" applyNumberFormat="1" applyFont="1" applyFill="1" applyAlignment="1">
      <alignment horizontal="left"/>
    </xf>
    <xf numFmtId="3" fontId="10" fillId="0" borderId="0" xfId="0" applyNumberFormat="1" applyFont="1" applyFill="1" applyBorder="1" applyAlignment="1">
      <alignment horizontal="left"/>
    </xf>
    <xf numFmtId="10" fontId="10" fillId="0" borderId="0" xfId="0" applyNumberFormat="1" applyFont="1" applyFill="1" applyBorder="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xf numFmtId="3" fontId="10" fillId="0" borderId="0" xfId="2"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4" fillId="0" borderId="0" xfId="0" applyNumberFormat="1" applyFont="1" applyFill="1" applyBorder="1"/>
    <xf numFmtId="3" fontId="24" fillId="0" borderId="0" xfId="0" applyNumberFormat="1" applyFont="1" applyFill="1" applyBorder="1" applyAlignment="1">
      <alignment horizontal="right"/>
    </xf>
    <xf numFmtId="3" fontId="24"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1" fillId="0" borderId="0" xfId="0" applyNumberFormat="1" applyFont="1" applyFill="1" applyAlignment="1">
      <alignment horizontal="center"/>
    </xf>
    <xf numFmtId="0" fontId="23" fillId="0" borderId="0" xfId="0" applyFont="1" applyFill="1" applyBorder="1" applyAlignment="1">
      <alignment wrapText="1"/>
    </xf>
    <xf numFmtId="0" fontId="24"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5" fillId="0" borderId="0" xfId="0" applyNumberFormat="1" applyFont="1" applyFill="1" applyAlignment="1">
      <alignment horizontal="right"/>
    </xf>
    <xf numFmtId="9" fontId="10" fillId="0" borderId="0" xfId="0" applyNumberFormat="1" applyFont="1" applyFill="1" applyAlignment="1">
      <alignment horizontal="right"/>
    </xf>
    <xf numFmtId="3" fontId="24" fillId="0" borderId="0" xfId="5" applyNumberFormat="1" applyFont="1" applyFill="1" applyBorder="1" applyAlignment="1">
      <alignment horizontal="right"/>
    </xf>
    <xf numFmtId="3" fontId="21" fillId="0" borderId="0" xfId="5" applyNumberFormat="1" applyFont="1" applyFill="1" applyBorder="1" applyAlignment="1">
      <alignment horizontal="right"/>
    </xf>
    <xf numFmtId="3" fontId="2" fillId="0" borderId="0" xfId="5" applyNumberFormat="1" applyFont="1" applyFill="1" applyBorder="1"/>
    <xf numFmtId="0" fontId="25" fillId="0" borderId="0" xfId="0" applyFont="1" applyFill="1" applyBorder="1"/>
    <xf numFmtId="0" fontId="25" fillId="0" borderId="0" xfId="0" applyFont="1" applyFill="1" applyBorder="1" applyAlignment="1">
      <alignment vertical="center" wrapText="1"/>
    </xf>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5" fillId="0" borderId="0" xfId="0" applyNumberFormat="1" applyFont="1" applyFill="1" applyBorder="1"/>
    <xf numFmtId="3" fontId="9" fillId="0" borderId="0" xfId="0" applyNumberFormat="1" applyFont="1" applyFill="1" applyBorder="1"/>
    <xf numFmtId="0" fontId="3" fillId="0" borderId="0" xfId="0" applyFont="1"/>
    <xf numFmtId="0" fontId="3" fillId="0" borderId="0" xfId="0" applyFont="1" applyAlignment="1">
      <alignment horizontal="center"/>
    </xf>
    <xf numFmtId="0" fontId="30" fillId="0" borderId="0" xfId="0" applyFont="1"/>
    <xf numFmtId="0" fontId="30"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0" fontId="9" fillId="0" borderId="0" xfId="0" applyFont="1" applyFill="1"/>
    <xf numFmtId="3" fontId="1" fillId="0" borderId="0" xfId="0" applyNumberFormat="1" applyFont="1" applyFill="1" applyBorder="1" applyAlignment="1">
      <alignment horizontal="center"/>
    </xf>
    <xf numFmtId="3" fontId="21"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20" fillId="0" borderId="0" xfId="0" applyNumberFormat="1" applyFont="1" applyFill="1" applyBorder="1" applyAlignment="1">
      <alignment horizontal="center"/>
    </xf>
    <xf numFmtId="3" fontId="20" fillId="0" borderId="0" xfId="0" applyNumberFormat="1" applyFont="1" applyFill="1" applyAlignment="1">
      <alignment horizontal="center"/>
    </xf>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0" fontId="23"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4"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5"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10" fillId="0" borderId="2" xfId="0" applyNumberFormat="1" applyFont="1" applyFill="1" applyBorder="1"/>
    <xf numFmtId="3" fontId="24" fillId="0" borderId="0" xfId="0" applyNumberFormat="1" applyFont="1" applyFill="1" applyAlignment="1">
      <alignment horizontal="left"/>
    </xf>
    <xf numFmtId="165" fontId="10" fillId="0" borderId="0" xfId="0" applyNumberFormat="1" applyFont="1" applyFill="1"/>
    <xf numFmtId="3" fontId="10" fillId="0" borderId="5" xfId="0" applyNumberFormat="1" applyFont="1" applyFill="1" applyBorder="1"/>
    <xf numFmtId="3" fontId="21" fillId="0" borderId="0" xfId="5" applyNumberFormat="1" applyFont="1" applyFill="1" applyAlignment="1">
      <alignment horizontal="center"/>
    </xf>
    <xf numFmtId="3" fontId="9" fillId="0" borderId="0" xfId="0" applyNumberFormat="1" applyFont="1" applyFill="1" applyAlignment="1">
      <alignment vertical="top"/>
    </xf>
    <xf numFmtId="9" fontId="10" fillId="0" borderId="0" xfId="5" applyNumberFormat="1" applyFont="1" applyFill="1"/>
    <xf numFmtId="9" fontId="2" fillId="0" borderId="0" xfId="5" applyNumberFormat="1" applyFont="1" applyFill="1"/>
    <xf numFmtId="3" fontId="2" fillId="0" borderId="0" xfId="5" applyNumberFormat="1" applyFont="1" applyFill="1" applyAlignment="1">
      <alignment horizontal="center"/>
    </xf>
    <xf numFmtId="9" fontId="2" fillId="0" borderId="0" xfId="0" applyNumberFormat="1" applyFont="1" applyFill="1"/>
    <xf numFmtId="3" fontId="6" fillId="0" borderId="0" xfId="0" applyNumberFormat="1" applyFont="1" applyFill="1"/>
    <xf numFmtId="3" fontId="25" fillId="0" borderId="6" xfId="0" applyNumberFormat="1" applyFont="1" applyFill="1" applyBorder="1"/>
    <xf numFmtId="3" fontId="15" fillId="0" borderId="0" xfId="0" applyNumberFormat="1" applyFont="1" applyFill="1"/>
    <xf numFmtId="165" fontId="10" fillId="0" borderId="3" xfId="0" applyNumberFormat="1" applyFont="1" applyFill="1" applyBorder="1"/>
    <xf numFmtId="3" fontId="21" fillId="0" borderId="0" xfId="0" applyNumberFormat="1" applyFont="1" applyFill="1" applyBorder="1"/>
    <xf numFmtId="0" fontId="25" fillId="0" borderId="0" xfId="0" applyFont="1" applyFill="1"/>
    <xf numFmtId="0" fontId="13" fillId="0" borderId="0" xfId="0" applyFont="1" applyFill="1"/>
    <xf numFmtId="0" fontId="1" fillId="0" borderId="0" xfId="0" applyFont="1" applyFill="1" applyBorder="1" applyAlignment="1">
      <alignment vertical="center" wrapText="1"/>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0" fillId="0" borderId="0" xfId="0" applyFont="1" applyFill="1"/>
    <xf numFmtId="0" fontId="20" fillId="0" borderId="0" xfId="0" applyFont="1" applyFill="1" applyAlignment="1">
      <alignment horizontal="center"/>
    </xf>
    <xf numFmtId="165" fontId="20" fillId="0" borderId="6" xfId="0" applyNumberFormat="1" applyFont="1" applyFill="1" applyBorder="1" applyAlignment="1">
      <alignment horizontal="right"/>
    </xf>
    <xf numFmtId="10" fontId="8" fillId="0" borderId="0" xfId="0" applyNumberFormat="1" applyFont="1" applyFill="1"/>
    <xf numFmtId="165" fontId="20" fillId="0" borderId="0" xfId="0" applyNumberFormat="1" applyFont="1" applyFill="1" applyAlignment="1">
      <alignment horizontal="right"/>
    </xf>
    <xf numFmtId="0" fontId="20"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1" fillId="0" borderId="0" xfId="0" applyFont="1" applyFill="1" applyAlignment="1">
      <alignment horizontal="center"/>
    </xf>
    <xf numFmtId="0" fontId="21"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2" fillId="0" borderId="0" xfId="0" applyFont="1" applyFill="1" applyAlignment="1">
      <alignment wrapText="1"/>
    </xf>
    <xf numFmtId="3" fontId="13" fillId="0" borderId="0" xfId="0" applyNumberFormat="1" applyFont="1" applyFill="1" applyAlignment="1">
      <alignment horizontal="center"/>
    </xf>
    <xf numFmtId="3" fontId="14" fillId="0" borderId="0" xfId="0" applyNumberFormat="1" applyFont="1" applyFill="1" applyBorder="1"/>
    <xf numFmtId="3" fontId="12" fillId="0" borderId="0" xfId="0" applyNumberFormat="1" applyFont="1" applyFill="1"/>
    <xf numFmtId="10" fontId="10" fillId="0" borderId="3" xfId="0" applyNumberFormat="1" applyFont="1" applyFill="1" applyBorder="1"/>
    <xf numFmtId="10" fontId="2" fillId="0" borderId="0" xfId="0" applyNumberFormat="1" applyFont="1" applyFill="1" applyBorder="1"/>
    <xf numFmtId="3" fontId="10" fillId="0" borderId="1" xfId="0" applyNumberFormat="1" applyFont="1" applyFill="1" applyBorder="1" applyAlignment="1">
      <alignment horizontal="right"/>
    </xf>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5"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3" fontId="9"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8"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1"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1" fillId="0" borderId="0" xfId="0" applyNumberFormat="1" applyFont="1" applyFill="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3"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3"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3"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10" fillId="0" borderId="0" xfId="0" applyNumberFormat="1" applyFont="1" applyFill="1" applyBorder="1" applyAlignment="1">
      <alignment vertical="center" wrapText="1"/>
    </xf>
    <xf numFmtId="37" fontId="34" fillId="0" borderId="0" xfId="6" applyNumberFormat="1" applyFont="1"/>
    <xf numFmtId="37" fontId="23"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3"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4" fillId="0" borderId="0" xfId="0" applyNumberFormat="1" applyFont="1" applyFill="1" applyBorder="1" applyAlignment="1">
      <alignment horizontal="left"/>
    </xf>
    <xf numFmtId="3" fontId="10" fillId="0" borderId="0" xfId="5" applyNumberFormat="1" applyFont="1" applyFill="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0" fontId="2" fillId="0" borderId="0" xfId="0" applyFont="1" applyFill="1" applyBorder="1" applyAlignment="1">
      <alignment wrapText="1"/>
    </xf>
    <xf numFmtId="3" fontId="10" fillId="0" borderId="5" xfId="5" applyNumberFormat="1" applyFont="1" applyFill="1" applyBorder="1"/>
    <xf numFmtId="0" fontId="10" fillId="0" borderId="0" xfId="0" applyFont="1"/>
    <xf numFmtId="0" fontId="35" fillId="0" borderId="0" xfId="0" applyFont="1"/>
    <xf numFmtId="3" fontId="10" fillId="0" borderId="0" xfId="5" applyNumberFormat="1" applyFont="1" applyFill="1"/>
    <xf numFmtId="37" fontId="35" fillId="0" borderId="0" xfId="0" applyNumberFormat="1" applyFont="1"/>
    <xf numFmtId="3" fontId="12" fillId="0" borderId="6" xfId="0" applyNumberFormat="1" applyFont="1" applyFill="1" applyBorder="1" applyAlignment="1">
      <alignment horizontal="center"/>
    </xf>
    <xf numFmtId="3" fontId="9" fillId="3" borderId="0" xfId="4" applyNumberFormat="1" applyFont="1" applyFill="1"/>
    <xf numFmtId="3" fontId="10" fillId="3" borderId="0" xfId="4" applyNumberFormat="1" applyFont="1" applyFill="1"/>
    <xf numFmtId="3" fontId="6" fillId="3" borderId="0" xfId="0" applyNumberFormat="1" applyFont="1" applyFill="1"/>
    <xf numFmtId="3" fontId="5" fillId="0" borderId="6" xfId="0" applyNumberFormat="1" applyFont="1" applyFill="1" applyBorder="1"/>
    <xf numFmtId="3" fontId="5" fillId="0" borderId="0" xfId="0" applyNumberFormat="1" applyFont="1" applyFill="1" applyBorder="1"/>
    <xf numFmtId="0" fontId="31" fillId="0" borderId="0" xfId="0" applyFont="1" applyFill="1"/>
    <xf numFmtId="3" fontId="10" fillId="0" borderId="0" xfId="5" applyNumberFormat="1" applyFont="1" applyFill="1"/>
    <xf numFmtId="3" fontId="10" fillId="4" borderId="0" xfId="4" applyNumberFormat="1" applyFont="1" applyFill="1"/>
    <xf numFmtId="3" fontId="25" fillId="4" borderId="0" xfId="4" applyNumberFormat="1" applyFont="1" applyFill="1" applyBorder="1"/>
    <xf numFmtId="3" fontId="10" fillId="4" borderId="0" xfId="4" applyNumberFormat="1" applyFont="1" applyFill="1" applyBorder="1"/>
    <xf numFmtId="3" fontId="10" fillId="4" borderId="0" xfId="4" applyNumberFormat="1" applyFont="1" applyFill="1" applyBorder="1" applyAlignment="1">
      <alignment horizontal="center"/>
    </xf>
    <xf numFmtId="3" fontId="10" fillId="4" borderId="0" xfId="4" applyNumberFormat="1" applyFont="1" applyFill="1" applyBorder="1" applyAlignment="1">
      <alignment horizontal="right"/>
    </xf>
    <xf numFmtId="3" fontId="10" fillId="0" borderId="6" xfId="4" applyNumberFormat="1" applyFont="1" applyFill="1" applyBorder="1" applyAlignment="1">
      <alignment horizontal="left"/>
    </xf>
    <xf numFmtId="37" fontId="35" fillId="0" borderId="0" xfId="6" applyNumberFormat="1" applyFont="1" applyBorder="1" applyAlignment="1">
      <alignment horizontal="center" wrapText="1"/>
    </xf>
    <xf numFmtId="3" fontId="1" fillId="0" borderId="6" xfId="0" applyNumberFormat="1" applyFont="1" applyFill="1" applyBorder="1"/>
    <xf numFmtId="0" fontId="5" fillId="0" borderId="0" xfId="0" applyFont="1" applyAlignment="1">
      <alignment wrapText="1"/>
    </xf>
    <xf numFmtId="0" fontId="9" fillId="0" borderId="0" xfId="0" applyFont="1"/>
    <xf numFmtId="0" fontId="5" fillId="0" borderId="0" xfId="0" applyFont="1" applyFill="1"/>
    <xf numFmtId="0" fontId="5" fillId="5" borderId="0" xfId="0" applyFont="1" applyFill="1"/>
    <xf numFmtId="0" fontId="38" fillId="0" borderId="0" xfId="0" applyFont="1"/>
    <xf numFmtId="0" fontId="10"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Border="1" applyAlignment="1">
      <alignment vertical="center"/>
    </xf>
    <xf numFmtId="37" fontId="10" fillId="0" borderId="0" xfId="6" applyNumberFormat="1" applyFont="1" applyBorder="1" applyAlignment="1">
      <alignment vertical="top"/>
    </xf>
    <xf numFmtId="3" fontId="2" fillId="0" borderId="0" xfId="0" applyNumberFormat="1" applyFont="1" applyFill="1" applyBorder="1" applyAlignment="1">
      <alignment vertical="center"/>
    </xf>
    <xf numFmtId="3" fontId="9" fillId="0" borderId="1" xfId="0" applyNumberFormat="1" applyFont="1" applyFill="1" applyBorder="1" applyAlignment="1">
      <alignment horizontal="center"/>
    </xf>
    <xf numFmtId="0" fontId="2" fillId="0" borderId="0" xfId="0" applyNumberFormat="1" applyFont="1" applyFill="1" applyAlignment="1"/>
    <xf numFmtId="0" fontId="2" fillId="0" borderId="0" xfId="0" applyFont="1" applyFill="1" applyAlignment="1">
      <alignment horizontal="left"/>
    </xf>
    <xf numFmtId="0" fontId="24" fillId="0" borderId="0" xfId="0" applyFont="1" applyFill="1" applyAlignment="1">
      <alignment vertical="center"/>
    </xf>
    <xf numFmtId="0" fontId="9" fillId="0" borderId="0" xfId="0" applyFont="1" applyFill="1" applyAlignment="1"/>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2" fillId="0" borderId="1" xfId="0" applyNumberFormat="1" applyFont="1" applyFill="1" applyBorder="1"/>
    <xf numFmtId="5" fontId="10" fillId="0" borderId="0" xfId="0" applyNumberFormat="1" applyFont="1" applyFill="1"/>
    <xf numFmtId="5" fontId="10" fillId="0" borderId="2" xfId="0" applyNumberFormat="1" applyFont="1" applyFill="1" applyBorder="1" applyAlignment="1">
      <alignment horizontal="right"/>
    </xf>
    <xf numFmtId="37" fontId="10" fillId="0" borderId="0" xfId="0" applyNumberFormat="1" applyFont="1" applyFill="1"/>
    <xf numFmtId="0" fontId="31" fillId="0" borderId="0" xfId="0" applyFont="1" applyFill="1" applyAlignment="1">
      <alignment horizontal="center"/>
    </xf>
    <xf numFmtId="37" fontId="10" fillId="0" borderId="0" xfId="0" applyNumberFormat="1" applyFont="1" applyFill="1" applyAlignment="1">
      <alignment horizontal="right"/>
    </xf>
    <xf numFmtId="5" fontId="10" fillId="0" borderId="0" xfId="0" applyNumberFormat="1" applyFont="1" applyFill="1" applyAlignment="1">
      <alignment horizontal="right"/>
    </xf>
    <xf numFmtId="5" fontId="10" fillId="0" borderId="2" xfId="0" applyNumberFormat="1" applyFont="1" applyFill="1" applyBorder="1"/>
    <xf numFmtId="5" fontId="10" fillId="0" borderId="3" xfId="0" applyNumberFormat="1" applyFont="1" applyFill="1" applyBorder="1"/>
    <xf numFmtId="3" fontId="1" fillId="0" borderId="8" xfId="0" applyNumberFormat="1" applyFont="1" applyBorder="1"/>
    <xf numFmtId="3" fontId="1" fillId="0" borderId="8" xfId="0" applyNumberFormat="1" applyFont="1" applyBorder="1" applyAlignment="1">
      <alignment horizontal="center"/>
    </xf>
    <xf numFmtId="3" fontId="1" fillId="0" borderId="8" xfId="0" applyNumberFormat="1" applyFont="1" applyBorder="1" applyAlignment="1">
      <alignment horizontal="left"/>
    </xf>
    <xf numFmtId="3" fontId="25" fillId="0" borderId="8" xfId="0" applyNumberFormat="1" applyFont="1" applyBorder="1"/>
    <xf numFmtId="3" fontId="2" fillId="0" borderId="0" xfId="0" applyNumberFormat="1" applyFont="1"/>
    <xf numFmtId="3" fontId="12" fillId="0" borderId="0" xfId="0" applyNumberFormat="1" applyFont="1" applyFill="1" applyBorder="1" applyAlignment="1">
      <alignment horizontal="right"/>
    </xf>
    <xf numFmtId="166" fontId="10" fillId="0" borderId="0" xfId="1" applyNumberFormat="1" applyFont="1" applyAlignment="1">
      <alignment horizontal="right"/>
    </xf>
    <xf numFmtId="37" fontId="35" fillId="0" borderId="0" xfId="6" applyNumberFormat="1" applyFont="1" applyBorder="1" applyAlignment="1">
      <alignment wrapText="1"/>
    </xf>
    <xf numFmtId="3" fontId="5" fillId="0" borderId="0" xfId="0" applyNumberFormat="1" applyFont="1" applyAlignment="1">
      <alignment vertical="center" wrapText="1"/>
    </xf>
    <xf numFmtId="3" fontId="12" fillId="0" borderId="0" xfId="0" applyNumberFormat="1" applyFont="1" applyAlignment="1">
      <alignment horizontal="left"/>
    </xf>
    <xf numFmtId="9" fontId="10" fillId="0" borderId="0" xfId="0" applyNumberFormat="1" applyFont="1" applyAlignment="1">
      <alignment horizontal="right"/>
    </xf>
    <xf numFmtId="166" fontId="10" fillId="0" borderId="0" xfId="1" applyNumberFormat="1" applyFont="1" applyFill="1" applyBorder="1"/>
    <xf numFmtId="3" fontId="10" fillId="0" borderId="0" xfId="0" applyNumberFormat="1" applyFont="1"/>
    <xf numFmtId="3" fontId="10" fillId="0" borderId="0" xfId="0" applyNumberFormat="1" applyFont="1" applyAlignment="1">
      <alignment horizontal="right"/>
    </xf>
    <xf numFmtId="3" fontId="5" fillId="0" borderId="0" xfId="0" applyNumberFormat="1" applyFont="1" applyFill="1" applyBorder="1" applyAlignment="1">
      <alignment horizontal="center"/>
    </xf>
    <xf numFmtId="3" fontId="5" fillId="0" borderId="0" xfId="0" applyNumberFormat="1" applyFont="1" applyFill="1" applyBorder="1" applyAlignment="1">
      <alignment horizontal="left" vertical="top"/>
    </xf>
    <xf numFmtId="3" fontId="5" fillId="0" borderId="0" xfId="0" applyNumberFormat="1" applyFont="1" applyFill="1" applyAlignment="1"/>
    <xf numFmtId="0" fontId="5" fillId="0" borderId="0" xfId="0" applyFont="1" applyFill="1" applyAlignment="1"/>
    <xf numFmtId="3" fontId="10" fillId="0" borderId="0" xfId="0" applyNumberFormat="1" applyFont="1" applyAlignment="1">
      <alignment horizontal="left"/>
    </xf>
    <xf numFmtId="3" fontId="10" fillId="0" borderId="0" xfId="4" applyNumberFormat="1" applyFont="1" applyFill="1" applyAlignment="1"/>
    <xf numFmtId="3" fontId="31" fillId="0" borderId="0" xfId="4" applyNumberFormat="1" applyFont="1" applyFill="1" applyAlignment="1"/>
    <xf numFmtId="0" fontId="39" fillId="0" borderId="0" xfId="0" applyFont="1" applyFill="1" applyBorder="1"/>
    <xf numFmtId="0" fontId="1" fillId="0" borderId="0" xfId="0" applyFont="1" applyFill="1" applyBorder="1"/>
    <xf numFmtId="0" fontId="0" fillId="0" borderId="7" xfId="0" applyBorder="1" applyAlignment="1">
      <alignment horizontal="center" vertical="center"/>
    </xf>
    <xf numFmtId="3" fontId="10" fillId="0" borderId="0" xfId="7" applyNumberFormat="1" applyFont="1" applyAlignment="1">
      <alignment horizontal="left"/>
    </xf>
    <xf numFmtId="3" fontId="10" fillId="0" borderId="0" xfId="7" applyNumberFormat="1" applyFont="1"/>
    <xf numFmtId="0" fontId="44" fillId="0" borderId="0" xfId="7"/>
    <xf numFmtId="3" fontId="10" fillId="0" borderId="0" xfId="7" applyNumberFormat="1" applyFont="1" applyAlignment="1">
      <alignment horizontal="center"/>
    </xf>
    <xf numFmtId="3" fontId="10" fillId="0" borderId="8" xfId="7" applyNumberFormat="1" applyFont="1" applyBorder="1" applyAlignment="1">
      <alignment horizontal="center"/>
    </xf>
    <xf numFmtId="165" fontId="10" fillId="0" borderId="0" xfId="7" applyNumberFormat="1" applyFont="1"/>
    <xf numFmtId="3" fontId="10" fillId="0" borderId="9" xfId="7" applyNumberFormat="1" applyFont="1" applyBorder="1"/>
    <xf numFmtId="10" fontId="10" fillId="0" borderId="0" xfId="7" applyNumberFormat="1" applyFont="1"/>
    <xf numFmtId="165" fontId="10" fillId="0" borderId="9" xfId="7" applyNumberFormat="1" applyFont="1" applyBorder="1"/>
    <xf numFmtId="165" fontId="2" fillId="0" borderId="0" xfId="0" applyNumberFormat="1" applyFont="1"/>
    <xf numFmtId="5" fontId="2" fillId="0" borderId="0" xfId="0" applyNumberFormat="1" applyFont="1" applyFill="1" applyBorder="1"/>
    <xf numFmtId="3" fontId="2" fillId="0" borderId="0" xfId="0" applyNumberFormat="1" applyFont="1" applyAlignment="1">
      <alignment horizontal="right"/>
    </xf>
    <xf numFmtId="3" fontId="2" fillId="0" borderId="0" xfId="0" applyNumberFormat="1" applyFont="1" applyAlignment="1">
      <alignment horizontal="left"/>
    </xf>
    <xf numFmtId="165" fontId="10" fillId="0" borderId="0" xfId="0" applyNumberFormat="1" applyFont="1" applyAlignment="1">
      <alignment horizontal="right"/>
    </xf>
    <xf numFmtId="165" fontId="10" fillId="0" borderId="0" xfId="5" applyNumberFormat="1" applyFont="1" applyFill="1" applyAlignment="1">
      <alignment horizontal="right"/>
    </xf>
    <xf numFmtId="0" fontId="10" fillId="0" borderId="7" xfId="0" applyFont="1" applyBorder="1" applyAlignment="1">
      <alignment horizontal="center" vertical="center"/>
    </xf>
    <xf numFmtId="5" fontId="10" fillId="0" borderId="0" xfId="0" applyNumberFormat="1" applyFont="1" applyAlignment="1">
      <alignment horizontal="right"/>
    </xf>
    <xf numFmtId="3" fontId="2" fillId="0" borderId="0" xfId="0" applyNumberFormat="1" applyFont="1" applyAlignment="1">
      <alignment horizontal="center"/>
    </xf>
    <xf numFmtId="165" fontId="10" fillId="0" borderId="0" xfId="0" applyNumberFormat="1" applyFont="1"/>
    <xf numFmtId="165" fontId="5" fillId="0" borderId="0" xfId="0" applyNumberFormat="1" applyFont="1"/>
    <xf numFmtId="3" fontId="5" fillId="0" borderId="0" xfId="0" applyNumberFormat="1" applyFont="1"/>
    <xf numFmtId="165" fontId="10" fillId="0" borderId="2" xfId="4" applyNumberFormat="1" applyFont="1" applyFill="1" applyBorder="1"/>
    <xf numFmtId="3" fontId="10" fillId="0" borderId="0" xfId="4" quotePrefix="1" applyNumberFormat="1" applyFont="1" applyFill="1" applyAlignment="1"/>
    <xf numFmtId="14" fontId="0" fillId="0" borderId="1" xfId="0" applyNumberFormat="1" applyBorder="1" applyAlignment="1">
      <alignment vertical="center"/>
    </xf>
    <xf numFmtId="0" fontId="10" fillId="0" borderId="0" xfId="0" applyFont="1"/>
    <xf numFmtId="0" fontId="5" fillId="5" borderId="0" xfId="0" applyFont="1" applyFill="1" applyAlignment="1"/>
    <xf numFmtId="0" fontId="5" fillId="0" borderId="0" xfId="0" applyFont="1" applyAlignment="1">
      <alignment wrapText="1"/>
    </xf>
    <xf numFmtId="0" fontId="5" fillId="0" borderId="0" xfId="0" applyFont="1" applyAlignment="1">
      <alignment horizontal="left" wrapText="1"/>
    </xf>
    <xf numFmtId="0" fontId="2" fillId="0" borderId="0" xfId="0" applyFont="1" applyAlignment="1">
      <alignment vertical="center" wrapText="1"/>
    </xf>
    <xf numFmtId="0" fontId="2" fillId="0" borderId="0" xfId="0" applyFont="1" applyFill="1" applyBorder="1" applyAlignment="1">
      <alignment vertical="center" wrapText="1"/>
    </xf>
    <xf numFmtId="0" fontId="31" fillId="0" borderId="0" xfId="0" applyFont="1" applyAlignment="1">
      <alignment vertical="center" wrapText="1"/>
    </xf>
    <xf numFmtId="0" fontId="26" fillId="0" borderId="0" xfId="0" applyFont="1" applyAlignment="1">
      <alignment vertical="center"/>
    </xf>
    <xf numFmtId="3"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3" fontId="5" fillId="0" borderId="0" xfId="0" applyNumberFormat="1" applyFont="1" applyAlignment="1">
      <alignment vertical="center" wrapText="1"/>
    </xf>
    <xf numFmtId="37" fontId="5" fillId="0" borderId="0" xfId="6" applyNumberFormat="1" applyFont="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3" fillId="0" borderId="0" xfId="6" applyNumberFormat="1" applyFont="1" applyAlignment="1"/>
    <xf numFmtId="37" fontId="31" fillId="0" borderId="0" xfId="0" applyNumberFormat="1" applyFont="1"/>
    <xf numFmtId="3" fontId="5" fillId="0" borderId="0" xfId="0" applyNumberFormat="1" applyFont="1" applyFill="1" applyAlignment="1">
      <alignment vertical="center" wrapText="1"/>
    </xf>
    <xf numFmtId="3" fontId="5" fillId="0" borderId="0" xfId="0" applyNumberFormat="1" applyFont="1" applyFill="1" applyBorder="1" applyAlignment="1">
      <alignment vertical="top" wrapText="1"/>
    </xf>
    <xf numFmtId="3" fontId="5" fillId="0" borderId="0" xfId="0" applyNumberFormat="1" applyFont="1" applyFill="1" applyAlignment="1">
      <alignment wrapText="1"/>
    </xf>
    <xf numFmtId="3" fontId="1" fillId="0" borderId="0" xfId="0" applyNumberFormat="1" applyFont="1" applyFill="1" applyAlignment="1"/>
    <xf numFmtId="3" fontId="3" fillId="0" borderId="6" xfId="0" applyNumberFormat="1" applyFont="1" applyFill="1" applyBorder="1" applyAlignment="1"/>
    <xf numFmtId="3" fontId="10" fillId="0" borderId="0" xfId="4" applyNumberFormat="1" applyFont="1" applyFill="1" applyAlignment="1"/>
    <xf numFmtId="3" fontId="31" fillId="0" borderId="0" xfId="4" applyNumberFormat="1" applyFont="1" applyFill="1" applyAlignment="1"/>
    <xf numFmtId="3" fontId="10" fillId="0" borderId="0" xfId="4" applyNumberFormat="1" applyFont="1" applyFill="1" applyAlignment="1">
      <alignment wrapText="1"/>
    </xf>
    <xf numFmtId="0" fontId="23" fillId="0" borderId="0" xfId="0" applyFont="1" applyFill="1" applyAlignment="1">
      <alignment wrapText="1"/>
    </xf>
    <xf numFmtId="3" fontId="1" fillId="0" borderId="6" xfId="4" applyNumberFormat="1" applyFont="1" applyFill="1" applyBorder="1" applyAlignment="1">
      <alignment horizontal="center" wrapText="1"/>
    </xf>
    <xf numFmtId="0" fontId="29" fillId="0" borderId="6" xfId="0" applyFont="1" applyFill="1" applyBorder="1" applyAlignment="1">
      <alignment horizontal="center" wrapText="1"/>
    </xf>
    <xf numFmtId="0" fontId="10" fillId="0" borderId="0" xfId="4" applyFont="1" applyFill="1" applyAlignment="1">
      <alignment wrapText="1"/>
    </xf>
    <xf numFmtId="3" fontId="10" fillId="0" borderId="0" xfId="4" quotePrefix="1" applyNumberFormat="1" applyFont="1" applyAlignment="1">
      <alignment wrapText="1"/>
    </xf>
    <xf numFmtId="3" fontId="10" fillId="0" borderId="0" xfId="4" applyNumberFormat="1" applyFont="1" applyAlignment="1">
      <alignment wrapText="1"/>
    </xf>
    <xf numFmtId="3" fontId="1" fillId="0" borderId="0" xfId="4" applyNumberFormat="1" applyFont="1" applyFill="1" applyAlignment="1"/>
    <xf numFmtId="0" fontId="35" fillId="0" borderId="0" xfId="0" applyFont="1" applyAlignment="1"/>
    <xf numFmtId="0" fontId="9" fillId="0" borderId="0" xfId="0" applyFont="1" applyAlignment="1"/>
    <xf numFmtId="0" fontId="1" fillId="0" borderId="0" xfId="0" applyFont="1" applyFill="1" applyAlignment="1"/>
    <xf numFmtId="0" fontId="5" fillId="0" borderId="0" xfId="0" applyFont="1" applyFill="1" applyAlignment="1">
      <alignment wrapText="1"/>
    </xf>
    <xf numFmtId="3" fontId="5" fillId="0" borderId="0" xfId="0" applyNumberFormat="1" applyFont="1" applyFill="1" applyBorder="1" applyAlignment="1" applyProtection="1">
      <alignment vertical="top" wrapText="1"/>
      <protection locked="0"/>
    </xf>
    <xf numFmtId="3" fontId="1" fillId="0" borderId="6" xfId="0" applyNumberFormat="1" applyFont="1" applyFill="1" applyBorder="1" applyAlignment="1"/>
  </cellXfs>
  <cellStyles count="8">
    <cellStyle name="Comma" xfId="1" builtinId="3"/>
    <cellStyle name="Normal" xfId="0" builtinId="0"/>
    <cellStyle name="Normal 2" xfId="2" xr:uid="{00000000-0005-0000-0000-000002000000}"/>
    <cellStyle name="Normal 3" xfId="7" xr:uid="{70751DDF-8E93-455A-B5EB-354C3FEDD589}"/>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28</xdr:row>
      <xdr:rowOff>144780</xdr:rowOff>
    </xdr:from>
    <xdr:to>
      <xdr:col>8</xdr:col>
      <xdr:colOff>243840</xdr:colOff>
      <xdr:row>30</xdr:row>
      <xdr:rowOff>91440</xdr:rowOff>
    </xdr:to>
    <xdr:sp macro="" textlink="">
      <xdr:nvSpPr>
        <xdr:cNvPr id="2" name="Left Arrow 1" title="Start Here">
          <a:extLst>
            <a:ext uri="{FF2B5EF4-FFF2-40B4-BE49-F238E27FC236}">
              <a16:creationId xmlns:a16="http://schemas.microsoft.com/office/drawing/2014/main" id="{00000000-0008-0000-0000-000002000000}"/>
            </a:ext>
          </a:extLst>
        </xdr:cNvPr>
        <xdr:cNvSpPr/>
      </xdr:nvSpPr>
      <xdr:spPr>
        <a:xfrm>
          <a:off x="4930140" y="536448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182</xdr:row>
      <xdr:rowOff>85725</xdr:rowOff>
    </xdr:from>
    <xdr:to>
      <xdr:col>11</xdr:col>
      <xdr:colOff>142875</xdr:colOff>
      <xdr:row>185</xdr:row>
      <xdr:rowOff>95250</xdr:rowOff>
    </xdr:to>
    <xdr:cxnSp macro="">
      <xdr:nvCxnSpPr>
        <xdr:cNvPr id="11" name="Straight Arrow Connector 10" title="Tribal 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182</xdr:row>
      <xdr:rowOff>49530</xdr:rowOff>
    </xdr:from>
    <xdr:to>
      <xdr:col>12</xdr:col>
      <xdr:colOff>38100</xdr:colOff>
      <xdr:row>184</xdr:row>
      <xdr:rowOff>104775</xdr:rowOff>
    </xdr:to>
    <xdr:cxnSp macro="">
      <xdr:nvCxnSpPr>
        <xdr:cNvPr id="12" name="Straight Arrow Connector 11" title="Tribal 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199</xdr:row>
      <xdr:rowOff>0</xdr:rowOff>
    </xdr:from>
    <xdr:to>
      <xdr:col>20</xdr:col>
      <xdr:colOff>472450</xdr:colOff>
      <xdr:row>201</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196</xdr:row>
      <xdr:rowOff>114300</xdr:rowOff>
    </xdr:from>
    <xdr:to>
      <xdr:col>12</xdr:col>
      <xdr:colOff>0</xdr:colOff>
      <xdr:row>202</xdr:row>
      <xdr:rowOff>38100</xdr:rowOff>
    </xdr:to>
    <xdr:cxnSp macro="">
      <xdr:nvCxnSpPr>
        <xdr:cNvPr id="6" name="Straight Arrow Connector 5" title="SEFA and Total expenditures per Financial Statements should match">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196</xdr:row>
      <xdr:rowOff>123825</xdr:rowOff>
    </xdr:from>
    <xdr:to>
      <xdr:col>9</xdr:col>
      <xdr:colOff>152400</xdr:colOff>
      <xdr:row>202</xdr:row>
      <xdr:rowOff>9525</xdr:rowOff>
    </xdr:to>
    <xdr:cxnSp macro="">
      <xdr:nvCxnSpPr>
        <xdr:cNvPr id="8" name="Straight Arrow Connector 7" title="SEFA and Total expenditures per Financial Statements should match">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30</xdr:row>
      <xdr:rowOff>7620</xdr:rowOff>
    </xdr:from>
    <xdr:to>
      <xdr:col>6</xdr:col>
      <xdr:colOff>457200</xdr:colOff>
      <xdr:row>32</xdr:row>
      <xdr:rowOff>15240</xdr:rowOff>
    </xdr:to>
    <xdr:cxnSp macro="">
      <xdr:nvCxnSpPr>
        <xdr:cNvPr id="3" name="Straight Arrow Connector 2" title="CArry pool total to below">
          <a:extLst>
            <a:ext uri="{FF2B5EF4-FFF2-40B4-BE49-F238E27FC236}">
              <a16:creationId xmlns:a16="http://schemas.microsoft.com/office/drawing/2014/main" id="{00000000-0008-0000-0C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4"/>
  <sheetViews>
    <sheetView tabSelected="1" workbookViewId="0">
      <pane ySplit="2" topLeftCell="A3" activePane="bottomLeft" state="frozen"/>
      <selection activeCell="B4" sqref="B4:E4"/>
      <selection pane="bottomLeft" activeCell="D32" sqref="D32"/>
    </sheetView>
  </sheetViews>
  <sheetFormatPr defaultRowHeight="15" x14ac:dyDescent="0.25"/>
  <cols>
    <col min="1" max="2" width="4.28515625" customWidth="1"/>
    <col min="3" max="3" width="33.140625" customWidth="1"/>
    <col min="5" max="5" width="4.85546875" customWidth="1"/>
    <col min="9" max="9" width="11" customWidth="1"/>
  </cols>
  <sheetData>
    <row r="2" spans="2:9" s="93" customFormat="1" ht="18.75" x14ac:dyDescent="0.3">
      <c r="B2" s="334" t="s">
        <v>412</v>
      </c>
      <c r="C2" s="335"/>
      <c r="D2" s="335"/>
      <c r="E2" s="335"/>
      <c r="F2" s="335"/>
      <c r="G2" s="335"/>
      <c r="H2" s="335"/>
      <c r="I2" s="335"/>
    </row>
    <row r="4" spans="2:9" x14ac:dyDescent="0.25">
      <c r="B4" s="260" t="s">
        <v>358</v>
      </c>
    </row>
    <row r="6" spans="2:9" x14ac:dyDescent="0.25">
      <c r="C6" s="361" t="s">
        <v>359</v>
      </c>
      <c r="D6" s="361"/>
      <c r="E6" s="361"/>
      <c r="F6" s="361"/>
      <c r="G6" s="361"/>
      <c r="H6" s="361"/>
    </row>
    <row r="7" spans="2:9" x14ac:dyDescent="0.25">
      <c r="C7" s="361" t="s">
        <v>360</v>
      </c>
      <c r="D7" s="361"/>
      <c r="E7" s="361"/>
      <c r="F7" s="361"/>
      <c r="G7" s="361"/>
      <c r="H7" s="361"/>
    </row>
    <row r="8" spans="2:9" x14ac:dyDescent="0.25">
      <c r="C8" s="361" t="s">
        <v>361</v>
      </c>
      <c r="D8" s="361"/>
      <c r="E8" s="361"/>
      <c r="F8" s="361"/>
      <c r="G8" s="361"/>
      <c r="H8" s="361"/>
    </row>
    <row r="9" spans="2:9" x14ac:dyDescent="0.25">
      <c r="C9" s="361" t="s">
        <v>362</v>
      </c>
      <c r="D9" s="361"/>
      <c r="E9" s="361"/>
      <c r="F9" s="361"/>
      <c r="G9" s="361"/>
      <c r="H9" s="361"/>
    </row>
    <row r="10" spans="2:9" x14ac:dyDescent="0.25">
      <c r="C10" s="361" t="s">
        <v>363</v>
      </c>
      <c r="D10" s="361"/>
      <c r="E10" s="361"/>
      <c r="F10" s="361"/>
      <c r="G10" s="361"/>
      <c r="H10" s="361"/>
    </row>
    <row r="11" spans="2:9" x14ac:dyDescent="0.25">
      <c r="C11" s="361" t="s">
        <v>364</v>
      </c>
      <c r="D11" s="361"/>
      <c r="E11" s="361"/>
      <c r="F11" s="361"/>
      <c r="G11" s="361"/>
      <c r="H11" s="361"/>
    </row>
    <row r="12" spans="2:9" x14ac:dyDescent="0.25">
      <c r="C12" s="361" t="s">
        <v>365</v>
      </c>
      <c r="D12" s="361"/>
      <c r="E12" s="361"/>
      <c r="F12" s="361"/>
      <c r="G12" s="361"/>
      <c r="H12" s="361"/>
    </row>
    <row r="13" spans="2:9" x14ac:dyDescent="0.25">
      <c r="C13" s="361" t="s">
        <v>366</v>
      </c>
      <c r="D13" s="361"/>
      <c r="E13" s="361"/>
      <c r="F13" s="361"/>
      <c r="G13" s="361"/>
      <c r="H13" s="361"/>
    </row>
    <row r="14" spans="2:9" x14ac:dyDescent="0.25">
      <c r="C14" s="361" t="s">
        <v>367</v>
      </c>
      <c r="D14" s="361"/>
      <c r="E14" s="361"/>
      <c r="F14" s="361"/>
      <c r="G14" s="361"/>
      <c r="H14" s="361"/>
    </row>
    <row r="15" spans="2:9" x14ac:dyDescent="0.25">
      <c r="C15" s="361" t="s">
        <v>368</v>
      </c>
      <c r="D15" s="361"/>
      <c r="E15" s="361"/>
      <c r="F15" s="361"/>
      <c r="G15" s="361"/>
      <c r="H15" s="361"/>
    </row>
    <row r="16" spans="2:9" x14ac:dyDescent="0.25">
      <c r="C16" s="361" t="s">
        <v>369</v>
      </c>
      <c r="D16" s="361"/>
      <c r="E16" s="361"/>
      <c r="F16" s="361"/>
      <c r="G16" s="361"/>
      <c r="H16" s="361"/>
    </row>
    <row r="17" spans="1:15" x14ac:dyDescent="0.25">
      <c r="C17" s="361" t="s">
        <v>409</v>
      </c>
      <c r="D17" s="361"/>
      <c r="E17" s="361"/>
      <c r="F17" s="361"/>
      <c r="G17" s="361"/>
      <c r="H17" s="361"/>
    </row>
    <row r="18" spans="1:15" x14ac:dyDescent="0.25">
      <c r="C18" s="361" t="s">
        <v>410</v>
      </c>
      <c r="D18" s="361"/>
      <c r="E18" s="361"/>
      <c r="F18" s="361"/>
      <c r="G18" s="361"/>
      <c r="H18" s="361"/>
    </row>
    <row r="21" spans="1:15" ht="18.75" x14ac:dyDescent="0.3">
      <c r="A21" s="93"/>
      <c r="B21" s="7" t="s">
        <v>396</v>
      </c>
      <c r="J21" s="1"/>
      <c r="L21" s="1"/>
      <c r="M21" s="1"/>
      <c r="N21" s="1"/>
      <c r="O21" s="1"/>
    </row>
    <row r="22" spans="1:15" ht="18.75" x14ac:dyDescent="0.3">
      <c r="C22" s="7"/>
    </row>
    <row r="23" spans="1:15" ht="20.25" x14ac:dyDescent="0.3">
      <c r="B23" s="8" t="s">
        <v>239</v>
      </c>
      <c r="G23" s="4"/>
      <c r="H23" s="4"/>
      <c r="I23" s="4"/>
    </row>
    <row r="24" spans="1:15" x14ac:dyDescent="0.25">
      <c r="F24" s="4"/>
      <c r="H24" s="4"/>
      <c r="I24" s="4"/>
    </row>
    <row r="25" spans="1:15" ht="15.75" x14ac:dyDescent="0.25">
      <c r="A25" s="9"/>
      <c r="B25" s="10" t="s">
        <v>370</v>
      </c>
      <c r="C25" s="10"/>
      <c r="D25" s="10"/>
      <c r="E25" s="10"/>
      <c r="F25" s="11"/>
      <c r="G25" s="10"/>
      <c r="H25" s="11"/>
      <c r="I25" s="11"/>
      <c r="J25" s="10"/>
      <c r="K25" s="83"/>
    </row>
    <row r="26" spans="1:15" ht="15.75" x14ac:dyDescent="0.25">
      <c r="B26" s="83"/>
      <c r="C26" s="83"/>
      <c r="D26" s="83"/>
      <c r="E26" s="83"/>
      <c r="F26" s="83"/>
      <c r="G26" s="83"/>
      <c r="H26" s="83"/>
      <c r="I26" s="83"/>
      <c r="J26" s="83"/>
      <c r="K26" s="83"/>
    </row>
    <row r="27" spans="1:15" ht="15.75" x14ac:dyDescent="0.25">
      <c r="B27" s="89">
        <v>1</v>
      </c>
      <c r="C27" s="90" t="s">
        <v>374</v>
      </c>
      <c r="D27" s="83"/>
      <c r="E27" s="83"/>
      <c r="F27" s="83"/>
      <c r="G27" s="83"/>
      <c r="H27" s="282"/>
      <c r="I27" s="83"/>
      <c r="J27" s="83"/>
      <c r="K27" s="83"/>
    </row>
    <row r="28" spans="1:15" ht="15.75" x14ac:dyDescent="0.25">
      <c r="B28" s="83"/>
      <c r="C28" s="83"/>
      <c r="D28" s="83"/>
      <c r="E28" s="83"/>
      <c r="F28" s="83"/>
      <c r="G28" s="83"/>
      <c r="H28" s="83"/>
      <c r="I28" s="83"/>
      <c r="J28" s="83"/>
      <c r="K28" s="83"/>
    </row>
    <row r="29" spans="1:15" ht="15.75" x14ac:dyDescent="0.25">
      <c r="B29" s="83"/>
      <c r="C29" s="83" t="s">
        <v>252</v>
      </c>
      <c r="D29" s="362" t="s">
        <v>379</v>
      </c>
      <c r="E29" s="362"/>
      <c r="F29" s="362"/>
      <c r="G29" s="362"/>
      <c r="H29" s="362"/>
      <c r="I29" s="362"/>
      <c r="J29" s="83"/>
      <c r="K29" s="83"/>
    </row>
    <row r="30" spans="1:15" ht="15.75" x14ac:dyDescent="0.25">
      <c r="B30" s="83"/>
      <c r="C30" s="83" t="s">
        <v>250</v>
      </c>
      <c r="D30" s="283" t="s">
        <v>403</v>
      </c>
      <c r="E30" s="83"/>
      <c r="F30" s="83"/>
      <c r="G30" s="83"/>
      <c r="H30" s="83"/>
      <c r="I30" s="83"/>
      <c r="J30" s="284" t="s">
        <v>378</v>
      </c>
      <c r="K30" s="83"/>
    </row>
    <row r="31" spans="1:15" ht="15.75" x14ac:dyDescent="0.25">
      <c r="B31" s="83"/>
      <c r="C31" s="83" t="s">
        <v>251</v>
      </c>
      <c r="D31" s="283" t="s">
        <v>498</v>
      </c>
      <c r="E31" s="83"/>
      <c r="F31" s="83"/>
      <c r="G31" s="83"/>
      <c r="H31" s="83"/>
      <c r="I31" s="83"/>
      <c r="J31" s="83"/>
      <c r="K31" s="83"/>
    </row>
    <row r="32" spans="1:15" ht="15.75" x14ac:dyDescent="0.25">
      <c r="B32" s="83"/>
      <c r="C32" s="83"/>
      <c r="D32" s="83"/>
      <c r="E32" s="83"/>
      <c r="F32" s="83"/>
      <c r="G32" s="83"/>
      <c r="H32" s="83"/>
      <c r="I32" s="83"/>
      <c r="J32" s="83"/>
      <c r="K32" s="83"/>
    </row>
    <row r="33" spans="2:11" ht="15.75" x14ac:dyDescent="0.25">
      <c r="B33" s="89">
        <v>2</v>
      </c>
      <c r="C33" s="90" t="s">
        <v>287</v>
      </c>
      <c r="D33" s="83"/>
      <c r="E33" s="83"/>
      <c r="F33" s="83"/>
      <c r="G33" s="83"/>
      <c r="H33" s="83"/>
      <c r="I33" s="83"/>
      <c r="J33" s="83"/>
      <c r="K33" s="83"/>
    </row>
    <row r="34" spans="2:11" ht="15.75" x14ac:dyDescent="0.25">
      <c r="B34" s="88"/>
      <c r="C34" s="83"/>
      <c r="D34" s="83"/>
      <c r="E34" s="83"/>
      <c r="F34" s="83"/>
      <c r="G34" s="83"/>
      <c r="H34" s="83"/>
      <c r="I34" s="83"/>
      <c r="J34" s="83"/>
      <c r="K34" s="83"/>
    </row>
    <row r="35" spans="2:11" ht="63.75" customHeight="1" x14ac:dyDescent="0.25">
      <c r="B35" s="88"/>
      <c r="C35" s="363" t="s">
        <v>371</v>
      </c>
      <c r="D35" s="363"/>
      <c r="E35" s="363"/>
      <c r="F35" s="363"/>
      <c r="G35" s="363"/>
      <c r="H35" s="363"/>
      <c r="I35" s="363"/>
      <c r="J35" s="83"/>
      <c r="K35" s="83"/>
    </row>
    <row r="36" spans="2:11" ht="15.75" x14ac:dyDescent="0.25">
      <c r="B36" s="88"/>
      <c r="C36" s="83"/>
      <c r="D36" s="83"/>
      <c r="E36" s="83"/>
      <c r="F36" s="83"/>
      <c r="G36" s="83"/>
      <c r="H36" s="83"/>
      <c r="I36" s="83"/>
      <c r="J36" s="83"/>
      <c r="K36" s="83"/>
    </row>
    <row r="37" spans="2:11" ht="15.75" x14ac:dyDescent="0.25">
      <c r="B37" s="89">
        <v>3</v>
      </c>
      <c r="C37" s="90" t="s">
        <v>372</v>
      </c>
      <c r="D37" s="83"/>
      <c r="E37" s="83"/>
      <c r="F37" s="83"/>
      <c r="G37" s="83"/>
      <c r="H37" s="83"/>
      <c r="I37" s="83"/>
      <c r="J37" s="83"/>
      <c r="K37" s="83"/>
    </row>
    <row r="38" spans="2:11" ht="15.75" x14ac:dyDescent="0.25">
      <c r="B38" s="88"/>
      <c r="C38" s="83"/>
      <c r="D38" s="83"/>
      <c r="E38" s="83"/>
      <c r="F38" s="83"/>
      <c r="G38" s="83"/>
      <c r="H38" s="83"/>
      <c r="I38" s="83"/>
      <c r="J38" s="83"/>
      <c r="K38" s="83"/>
    </row>
    <row r="39" spans="2:11" ht="52.9" customHeight="1" x14ac:dyDescent="0.25">
      <c r="B39" s="88"/>
      <c r="C39" s="363" t="s">
        <v>373</v>
      </c>
      <c r="D39" s="363"/>
      <c r="E39" s="363"/>
      <c r="F39" s="363"/>
      <c r="G39" s="363"/>
      <c r="H39" s="363"/>
      <c r="I39" s="363"/>
      <c r="J39" s="83"/>
      <c r="K39" s="83"/>
    </row>
    <row r="40" spans="2:11" ht="15.75" x14ac:dyDescent="0.25">
      <c r="B40" s="88"/>
      <c r="C40" s="280"/>
      <c r="D40" s="280"/>
      <c r="E40" s="280"/>
      <c r="F40" s="280"/>
      <c r="G40" s="280"/>
      <c r="H40" s="280"/>
      <c r="I40" s="280"/>
      <c r="J40" s="83"/>
      <c r="K40" s="83"/>
    </row>
    <row r="41" spans="2:11" ht="15.75" x14ac:dyDescent="0.25">
      <c r="B41" s="89">
        <v>4</v>
      </c>
      <c r="C41" s="91" t="s">
        <v>240</v>
      </c>
      <c r="D41" s="280"/>
      <c r="E41" s="280"/>
      <c r="F41" s="280"/>
      <c r="G41" s="280"/>
      <c r="H41" s="280"/>
      <c r="I41" s="280"/>
      <c r="J41" s="83"/>
      <c r="K41" s="83"/>
    </row>
    <row r="42" spans="2:11" ht="15.75" x14ac:dyDescent="0.25">
      <c r="B42" s="88"/>
      <c r="C42" s="83"/>
      <c r="D42" s="280"/>
      <c r="E42" s="280"/>
      <c r="F42" s="280"/>
      <c r="G42" s="280"/>
      <c r="H42" s="280"/>
      <c r="I42" s="280"/>
      <c r="J42" s="83"/>
      <c r="K42" s="83"/>
    </row>
    <row r="43" spans="2:11" ht="32.450000000000003" customHeight="1" x14ac:dyDescent="0.25">
      <c r="B43" s="88"/>
      <c r="C43" s="364" t="s">
        <v>288</v>
      </c>
      <c r="D43" s="364"/>
      <c r="E43" s="364"/>
      <c r="F43" s="364"/>
      <c r="G43" s="364"/>
      <c r="H43" s="364"/>
      <c r="I43" s="364"/>
      <c r="J43" s="83"/>
      <c r="K43" s="83"/>
    </row>
    <row r="44" spans="2:11" ht="14.25" customHeight="1" x14ac:dyDescent="0.25">
      <c r="B44" s="88"/>
      <c r="C44" s="84"/>
      <c r="D44" s="84"/>
      <c r="E44" s="84"/>
      <c r="F44" s="84"/>
      <c r="G44" s="84"/>
      <c r="H44" s="84"/>
      <c r="I44" s="84"/>
      <c r="J44" s="83"/>
      <c r="K44" s="83"/>
    </row>
  </sheetData>
  <customSheetViews>
    <customSheetView guid="{55322F06-EF2B-4EBF-91FC-6C830D0D22C9}" showRuler="0">
      <selection activeCell="L11" sqref="L11"/>
      <pageMargins left="0.75" right="0.75" top="1" bottom="1" header="0.5" footer="0.5"/>
      <headerFooter alignWithMargins="0"/>
    </customSheetView>
    <customSheetView guid="{EC77BDF0-E4AB-4C37-A286-B132C795CB0B}" showRuler="0">
      <selection activeCell="H15" sqref="H15"/>
      <pageMargins left="0.75" right="0.75" top="1" bottom="1" header="0.5" footer="0.5"/>
      <headerFooter alignWithMargins="0"/>
    </customSheetView>
    <customSheetView guid="{96FAF5F8-BD57-4EDE-AC8B-7E6854529246}" showRuler="0">
      <selection activeCell="C2" sqref="C2"/>
      <pageMargins left="0.75" right="0.75" top="1" bottom="1" header="0.5" footer="0.5"/>
      <pageSetup orientation="portrait" r:id="rId1"/>
      <headerFooter alignWithMargins="0"/>
    </customSheetView>
  </customSheetViews>
  <mergeCells count="17">
    <mergeCell ref="C16:H16"/>
    <mergeCell ref="C17:H17"/>
    <mergeCell ref="C11:H11"/>
    <mergeCell ref="C12:H12"/>
    <mergeCell ref="C13:H13"/>
    <mergeCell ref="C14:H14"/>
    <mergeCell ref="C15:H15"/>
    <mergeCell ref="C6:H6"/>
    <mergeCell ref="C7:H7"/>
    <mergeCell ref="C8:H8"/>
    <mergeCell ref="C9:H9"/>
    <mergeCell ref="C10:H10"/>
    <mergeCell ref="C18:H18"/>
    <mergeCell ref="D29:I29"/>
    <mergeCell ref="C35:I35"/>
    <mergeCell ref="C39:I39"/>
    <mergeCell ref="C43:I43"/>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workbookViewId="0">
      <selection activeCell="B10" sqref="B10"/>
    </sheetView>
  </sheetViews>
  <sheetFormatPr defaultColWidth="9.140625" defaultRowHeight="15" x14ac:dyDescent="0.25"/>
  <cols>
    <col min="1" max="1" width="17.28515625" style="286" customWidth="1"/>
    <col min="2" max="2" width="10.42578125" style="286" customWidth="1"/>
    <col min="3" max="3" width="14.7109375" style="286" customWidth="1"/>
    <col min="4" max="4" width="9.140625" style="286"/>
    <col min="5" max="5" width="14.7109375" style="286" customWidth="1"/>
    <col min="6" max="16384" width="9.140625" style="286"/>
  </cols>
  <sheetData>
    <row r="1" spans="1:8" x14ac:dyDescent="0.25">
      <c r="A1" s="367" t="s">
        <v>395</v>
      </c>
      <c r="B1" s="367"/>
      <c r="C1" s="367"/>
      <c r="D1" s="367"/>
      <c r="E1" s="367"/>
      <c r="F1" s="367"/>
      <c r="G1" s="367"/>
      <c r="H1" s="367"/>
    </row>
    <row r="2" spans="1:8" x14ac:dyDescent="0.25">
      <c r="A2" s="367"/>
      <c r="B2" s="367"/>
      <c r="C2" s="367"/>
      <c r="D2" s="367"/>
      <c r="E2" s="367"/>
      <c r="F2" s="367"/>
      <c r="G2" s="367"/>
      <c r="H2" s="367"/>
    </row>
    <row r="4" spans="1:8" x14ac:dyDescent="0.25">
      <c r="A4" s="285" t="s">
        <v>380</v>
      </c>
      <c r="B4" s="368" t="str">
        <f>Entity</f>
        <v>Name of Tribe</v>
      </c>
      <c r="C4" s="368"/>
      <c r="D4" s="368"/>
      <c r="E4" s="368"/>
    </row>
    <row r="6" spans="1:8" x14ac:dyDescent="0.25">
      <c r="A6" s="285" t="s">
        <v>381</v>
      </c>
      <c r="B6" s="287" t="str">
        <f>'start here-do not delete'!D31</f>
        <v>FY 2025</v>
      </c>
    </row>
    <row r="8" spans="1:8" x14ac:dyDescent="0.25">
      <c r="A8" s="285" t="s">
        <v>382</v>
      </c>
    </row>
    <row r="9" spans="1:8" x14ac:dyDescent="0.25">
      <c r="A9" s="285"/>
    </row>
    <row r="10" spans="1:8" x14ac:dyDescent="0.25">
      <c r="A10" s="285"/>
      <c r="B10" s="352" t="s">
        <v>450</v>
      </c>
      <c r="C10" s="285" t="s">
        <v>383</v>
      </c>
    </row>
    <row r="11" spans="1:8" x14ac:dyDescent="0.25">
      <c r="A11" s="285"/>
    </row>
    <row r="12" spans="1:8" x14ac:dyDescent="0.25">
      <c r="A12" s="285"/>
      <c r="B12" s="336"/>
      <c r="C12" s="285" t="s">
        <v>384</v>
      </c>
    </row>
    <row r="13" spans="1:8" x14ac:dyDescent="0.25">
      <c r="A13" s="285"/>
    </row>
    <row r="14" spans="1:8" x14ac:dyDescent="0.25">
      <c r="A14" s="285"/>
      <c r="B14" s="336"/>
      <c r="C14" s="285" t="s">
        <v>385</v>
      </c>
    </row>
    <row r="15" spans="1:8" x14ac:dyDescent="0.25">
      <c r="A15" s="285"/>
    </row>
    <row r="16" spans="1:8" x14ac:dyDescent="0.25">
      <c r="A16" s="285"/>
      <c r="B16" s="336"/>
      <c r="C16" s="285" t="s">
        <v>386</v>
      </c>
    </row>
    <row r="17" spans="1:9" x14ac:dyDescent="0.25">
      <c r="A17" s="285"/>
    </row>
    <row r="18" spans="1:9" x14ac:dyDescent="0.25">
      <c r="A18" s="285" t="s">
        <v>387</v>
      </c>
      <c r="B18" s="288" t="s">
        <v>388</v>
      </c>
      <c r="C18" s="360">
        <v>45658</v>
      </c>
      <c r="D18" s="289" t="s">
        <v>389</v>
      </c>
      <c r="E18" s="360">
        <v>46022</v>
      </c>
    </row>
    <row r="20" spans="1:9" x14ac:dyDescent="0.25">
      <c r="A20" s="285" t="s">
        <v>390</v>
      </c>
    </row>
    <row r="21" spans="1:9" ht="6.75" customHeight="1" x14ac:dyDescent="0.25">
      <c r="A21" s="285"/>
    </row>
    <row r="22" spans="1:9" ht="15" customHeight="1" x14ac:dyDescent="0.25">
      <c r="A22" s="285"/>
      <c r="B22" s="336"/>
      <c r="C22" s="365" t="s">
        <v>391</v>
      </c>
      <c r="D22" s="365"/>
      <c r="E22" s="365"/>
      <c r="F22" s="365"/>
      <c r="G22" s="365"/>
      <c r="H22" s="365"/>
      <c r="I22" s="290"/>
    </row>
    <row r="23" spans="1:9" ht="39.75" customHeight="1" x14ac:dyDescent="0.25">
      <c r="A23" s="285"/>
      <c r="C23" s="365"/>
      <c r="D23" s="365"/>
      <c r="E23" s="365"/>
      <c r="F23" s="365"/>
      <c r="G23" s="365"/>
      <c r="H23" s="365"/>
      <c r="I23" s="290"/>
    </row>
    <row r="24" spans="1:9" ht="6.75" customHeight="1" x14ac:dyDescent="0.25">
      <c r="A24" s="285"/>
    </row>
    <row r="25" spans="1:9" ht="15" customHeight="1" x14ac:dyDescent="0.25">
      <c r="A25" s="285"/>
      <c r="B25" s="336"/>
      <c r="C25" s="366" t="s">
        <v>411</v>
      </c>
      <c r="D25" s="366"/>
      <c r="E25" s="366"/>
      <c r="F25" s="366"/>
      <c r="G25" s="366"/>
      <c r="H25" s="366"/>
      <c r="I25" s="291"/>
    </row>
    <row r="26" spans="1:9" ht="81.75" customHeight="1" x14ac:dyDescent="0.25">
      <c r="A26" s="285"/>
      <c r="C26" s="366"/>
      <c r="D26" s="366"/>
      <c r="E26" s="366"/>
      <c r="F26" s="366"/>
      <c r="G26" s="366"/>
      <c r="H26" s="366"/>
      <c r="I26" s="291"/>
    </row>
    <row r="27" spans="1:9" ht="6.75" customHeight="1" x14ac:dyDescent="0.25">
      <c r="A27" s="285"/>
    </row>
    <row r="28" spans="1:9" ht="15" customHeight="1" x14ac:dyDescent="0.25">
      <c r="A28" s="285"/>
      <c r="B28" s="336" t="s">
        <v>450</v>
      </c>
      <c r="C28" s="365" t="s">
        <v>397</v>
      </c>
      <c r="D28" s="365"/>
      <c r="E28" s="365"/>
      <c r="F28" s="365"/>
      <c r="G28" s="365"/>
      <c r="H28" s="365"/>
      <c r="I28" s="290"/>
    </row>
    <row r="29" spans="1:9" ht="51" customHeight="1" x14ac:dyDescent="0.25">
      <c r="A29" s="285"/>
      <c r="C29" s="365"/>
      <c r="D29" s="365"/>
      <c r="E29" s="365"/>
      <c r="F29" s="365"/>
      <c r="G29" s="365"/>
      <c r="H29" s="365"/>
      <c r="I29" s="290"/>
    </row>
    <row r="30" spans="1:9" ht="6.75" customHeight="1" x14ac:dyDescent="0.25">
      <c r="A30" s="285"/>
    </row>
    <row r="31" spans="1:9" ht="15" customHeight="1" x14ac:dyDescent="0.25">
      <c r="A31" s="285"/>
      <c r="B31" s="336"/>
      <c r="C31" s="365" t="s">
        <v>398</v>
      </c>
      <c r="D31" s="365"/>
      <c r="E31" s="365"/>
      <c r="F31" s="365"/>
      <c r="G31" s="365"/>
      <c r="H31" s="365"/>
      <c r="I31" s="290"/>
    </row>
    <row r="32" spans="1:9" ht="54.75" customHeight="1" x14ac:dyDescent="0.25">
      <c r="A32" s="285"/>
      <c r="C32" s="365"/>
      <c r="D32" s="365"/>
      <c r="E32" s="365"/>
      <c r="F32" s="365"/>
      <c r="G32" s="365"/>
      <c r="H32" s="365"/>
      <c r="I32" s="290"/>
    </row>
    <row r="34" spans="1:5" x14ac:dyDescent="0.25">
      <c r="A34" s="285" t="s">
        <v>392</v>
      </c>
    </row>
    <row r="35" spans="1:5" ht="6.75" customHeight="1" x14ac:dyDescent="0.25">
      <c r="A35" s="285"/>
    </row>
    <row r="36" spans="1:5" x14ac:dyDescent="0.25">
      <c r="B36" s="336" t="s">
        <v>450</v>
      </c>
      <c r="C36" s="285" t="s">
        <v>393</v>
      </c>
      <c r="D36" s="292"/>
      <c r="E36" s="292"/>
    </row>
    <row r="37" spans="1:5" x14ac:dyDescent="0.25">
      <c r="A37" s="285"/>
    </row>
    <row r="38" spans="1:5" x14ac:dyDescent="0.25">
      <c r="B38" s="336"/>
      <c r="C38" s="285" t="s">
        <v>394</v>
      </c>
      <c r="D38" s="287"/>
      <c r="E38" s="287"/>
    </row>
    <row r="39" spans="1:5" x14ac:dyDescent="0.25">
      <c r="A39" s="285"/>
    </row>
    <row r="40" spans="1:5" x14ac:dyDescent="0.25">
      <c r="B40" s="336"/>
      <c r="C40" s="285" t="s">
        <v>394</v>
      </c>
      <c r="D40" s="287"/>
      <c r="E40" s="287"/>
    </row>
    <row r="41" spans="1:5" x14ac:dyDescent="0.25">
      <c r="B41" s="292"/>
      <c r="C41" s="285"/>
      <c r="D41" s="292"/>
      <c r="E41" s="292"/>
    </row>
  </sheetData>
  <mergeCells count="6">
    <mergeCell ref="C22:H23"/>
    <mergeCell ref="C25:H26"/>
    <mergeCell ref="C28:H29"/>
    <mergeCell ref="C31:H32"/>
    <mergeCell ref="A1:H2"/>
    <mergeCell ref="B4:E4"/>
  </mergeCells>
  <pageMargins left="0.45" right="0.45" top="1" bottom="0.75" header="0.3" footer="0.3"/>
  <pageSetup scale="95"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036E-DB11-4BCF-98C0-78179E71F81E}">
  <sheetPr>
    <pageSetUpPr fitToPage="1"/>
  </sheetPr>
  <dimension ref="A1:Z1000"/>
  <sheetViews>
    <sheetView workbookViewId="0">
      <pane ySplit="5" topLeftCell="A7" activePane="bottomLeft" state="frozen"/>
      <selection pane="bottomLeft" activeCell="A2" sqref="A2"/>
    </sheetView>
  </sheetViews>
  <sheetFormatPr defaultColWidth="12.7109375" defaultRowHeight="15" customHeight="1" x14ac:dyDescent="0.25"/>
  <cols>
    <col min="1" max="1" width="8.7109375" style="339" customWidth="1"/>
    <col min="2" max="2" width="33.7109375" style="339" customWidth="1"/>
    <col min="3" max="3" width="13.140625" style="339" customWidth="1"/>
    <col min="4" max="4" width="12.28515625" style="339" customWidth="1"/>
    <col min="5" max="5" width="12.7109375" style="339" customWidth="1"/>
    <col min="6" max="6" width="13.7109375" style="339" customWidth="1"/>
    <col min="7" max="7" width="12.28515625" style="339" customWidth="1"/>
    <col min="8" max="8" width="12.7109375" style="339" customWidth="1"/>
    <col min="9" max="26" width="8.85546875" style="339" customWidth="1"/>
    <col min="27" max="16384" width="12.7109375" style="339"/>
  </cols>
  <sheetData>
    <row r="1" spans="1:26" x14ac:dyDescent="0.25">
      <c r="A1" s="337" t="s">
        <v>451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row>
    <row r="2" spans="1:26" x14ac:dyDescent="0.25">
      <c r="A2" s="337" t="s">
        <v>403</v>
      </c>
      <c r="B2" s="338"/>
      <c r="C2" s="340"/>
      <c r="D2" s="340" t="s">
        <v>452</v>
      </c>
      <c r="E2" s="340"/>
      <c r="F2" s="340"/>
      <c r="G2" s="340"/>
      <c r="H2" s="338"/>
      <c r="I2" s="338"/>
      <c r="J2" s="338"/>
      <c r="K2" s="338"/>
      <c r="L2" s="338"/>
      <c r="M2" s="338"/>
      <c r="N2" s="338"/>
      <c r="O2" s="338"/>
      <c r="P2" s="338"/>
      <c r="Q2" s="338"/>
      <c r="R2" s="338"/>
      <c r="S2" s="338"/>
      <c r="T2" s="338"/>
      <c r="U2" s="338"/>
      <c r="V2" s="338"/>
      <c r="W2" s="338"/>
      <c r="X2" s="338"/>
      <c r="Y2" s="338"/>
      <c r="Z2" s="338"/>
    </row>
    <row r="3" spans="1:26" x14ac:dyDescent="0.25">
      <c r="A3" s="337"/>
      <c r="B3" s="338"/>
      <c r="C3" s="340" t="s">
        <v>453</v>
      </c>
      <c r="D3" s="340" t="s">
        <v>454</v>
      </c>
      <c r="E3" s="340" t="s">
        <v>455</v>
      </c>
      <c r="F3" s="340" t="s">
        <v>456</v>
      </c>
      <c r="G3" s="340"/>
      <c r="H3" s="338"/>
      <c r="I3" s="338"/>
      <c r="J3" s="338"/>
      <c r="K3" s="338"/>
      <c r="L3" s="338"/>
      <c r="M3" s="338"/>
      <c r="N3" s="338"/>
      <c r="O3" s="338"/>
      <c r="P3" s="338"/>
      <c r="Q3" s="338"/>
      <c r="R3" s="338"/>
      <c r="S3" s="338"/>
      <c r="T3" s="338"/>
      <c r="U3" s="338"/>
      <c r="V3" s="338"/>
      <c r="W3" s="338"/>
      <c r="X3" s="338"/>
      <c r="Y3" s="338"/>
      <c r="Z3" s="338"/>
    </row>
    <row r="4" spans="1:26" ht="15.75" thickBot="1" x14ac:dyDescent="0.3">
      <c r="A4" s="337"/>
      <c r="B4" s="338"/>
      <c r="C4" s="341" t="s">
        <v>457</v>
      </c>
      <c r="D4" s="341" t="s">
        <v>457</v>
      </c>
      <c r="E4" s="341" t="s">
        <v>458</v>
      </c>
      <c r="F4" s="341" t="s">
        <v>459</v>
      </c>
      <c r="G4" s="341" t="s">
        <v>6</v>
      </c>
      <c r="H4" s="338"/>
      <c r="I4" s="338"/>
      <c r="J4" s="338"/>
      <c r="K4" s="338"/>
      <c r="L4" s="338"/>
      <c r="M4" s="338"/>
      <c r="N4" s="338"/>
      <c r="O4" s="338"/>
      <c r="P4" s="338"/>
      <c r="Q4" s="338"/>
      <c r="R4" s="338"/>
      <c r="S4" s="338"/>
      <c r="T4" s="338"/>
      <c r="U4" s="338"/>
      <c r="V4" s="338"/>
      <c r="W4" s="338"/>
      <c r="X4" s="338"/>
      <c r="Y4" s="338"/>
      <c r="Z4" s="338"/>
    </row>
    <row r="5" spans="1:26" x14ac:dyDescent="0.25">
      <c r="A5" s="337" t="s">
        <v>454</v>
      </c>
      <c r="B5" s="338"/>
      <c r="C5" s="338"/>
      <c r="D5" s="338"/>
      <c r="E5" s="338"/>
      <c r="F5" s="338"/>
      <c r="G5" s="338"/>
      <c r="H5" s="338"/>
      <c r="I5" s="338"/>
      <c r="J5" s="338"/>
      <c r="K5" s="338"/>
      <c r="L5" s="338"/>
      <c r="M5" s="338"/>
      <c r="N5" s="338"/>
      <c r="O5" s="338"/>
      <c r="P5" s="338"/>
      <c r="Q5" s="338"/>
      <c r="R5" s="338"/>
      <c r="S5" s="338"/>
      <c r="T5" s="338"/>
      <c r="U5" s="338"/>
      <c r="V5" s="338"/>
      <c r="W5" s="338"/>
      <c r="X5" s="338"/>
      <c r="Y5" s="338"/>
      <c r="Z5" s="338"/>
    </row>
    <row r="6" spans="1:26" x14ac:dyDescent="0.25">
      <c r="A6" s="337"/>
      <c r="B6" s="338" t="s">
        <v>460</v>
      </c>
      <c r="C6" s="338"/>
      <c r="D6" s="342">
        <v>16954345</v>
      </c>
      <c r="E6" s="338"/>
      <c r="F6" s="338"/>
      <c r="G6" s="342">
        <f t="shared" ref="G6:G10" si="0">SUM(C6:F6)</f>
        <v>16954345</v>
      </c>
      <c r="H6" s="338"/>
      <c r="I6" s="338"/>
      <c r="J6" s="338"/>
      <c r="K6" s="338"/>
      <c r="L6" s="338"/>
      <c r="M6" s="338"/>
      <c r="N6" s="338"/>
      <c r="O6" s="338"/>
      <c r="P6" s="338"/>
      <c r="Q6" s="338"/>
      <c r="R6" s="338"/>
      <c r="S6" s="338"/>
      <c r="T6" s="338"/>
      <c r="U6" s="338"/>
      <c r="V6" s="338"/>
      <c r="W6" s="338"/>
      <c r="X6" s="338"/>
      <c r="Y6" s="338"/>
      <c r="Z6" s="338"/>
    </row>
    <row r="7" spans="1:26" x14ac:dyDescent="0.25">
      <c r="A7" s="337"/>
      <c r="B7" s="338" t="s">
        <v>461</v>
      </c>
      <c r="C7" s="338"/>
      <c r="D7" s="338"/>
      <c r="E7" s="338"/>
      <c r="F7" s="342">
        <v>901204</v>
      </c>
      <c r="G7" s="338">
        <f t="shared" si="0"/>
        <v>901204</v>
      </c>
      <c r="H7" s="338"/>
      <c r="I7" s="338"/>
      <c r="J7" s="338"/>
      <c r="K7" s="338"/>
      <c r="L7" s="338"/>
      <c r="M7" s="338"/>
      <c r="N7" s="338"/>
      <c r="O7" s="338"/>
      <c r="P7" s="338"/>
      <c r="Q7" s="338"/>
      <c r="R7" s="338"/>
      <c r="S7" s="338"/>
      <c r="T7" s="338"/>
      <c r="U7" s="338"/>
      <c r="V7" s="338"/>
      <c r="W7" s="338"/>
      <c r="X7" s="338"/>
      <c r="Y7" s="338"/>
      <c r="Z7" s="338"/>
    </row>
    <row r="8" spans="1:26" x14ac:dyDescent="0.25">
      <c r="A8" s="337"/>
      <c r="B8" s="338" t="s">
        <v>462</v>
      </c>
      <c r="C8" s="338"/>
      <c r="D8" s="338"/>
      <c r="E8" s="342">
        <v>19877546</v>
      </c>
      <c r="F8" s="338"/>
      <c r="G8" s="338">
        <f t="shared" si="0"/>
        <v>19877546</v>
      </c>
      <c r="H8" s="338"/>
      <c r="I8" s="338"/>
      <c r="J8" s="338"/>
      <c r="K8" s="338"/>
      <c r="L8" s="338"/>
      <c r="M8" s="338"/>
      <c r="N8" s="338"/>
      <c r="O8" s="338"/>
      <c r="P8" s="338"/>
      <c r="Q8" s="338"/>
      <c r="R8" s="338"/>
      <c r="S8" s="338"/>
      <c r="T8" s="338"/>
      <c r="U8" s="338"/>
      <c r="V8" s="338"/>
      <c r="W8" s="338"/>
      <c r="X8" s="338"/>
      <c r="Y8" s="338"/>
      <c r="Z8" s="338"/>
    </row>
    <row r="9" spans="1:26" x14ac:dyDescent="0.25">
      <c r="A9" s="337"/>
      <c r="B9" s="338" t="s">
        <v>463</v>
      </c>
      <c r="C9" s="342">
        <v>4156000</v>
      </c>
      <c r="D9" s="338"/>
      <c r="E9" s="338"/>
      <c r="F9" s="338"/>
      <c r="G9" s="338">
        <f t="shared" si="0"/>
        <v>4156000</v>
      </c>
      <c r="H9" s="338"/>
      <c r="I9" s="338"/>
      <c r="J9" s="338"/>
      <c r="K9" s="338"/>
      <c r="L9" s="338"/>
      <c r="M9" s="338"/>
      <c r="N9" s="338"/>
      <c r="O9" s="338"/>
      <c r="P9" s="338"/>
      <c r="Q9" s="338"/>
      <c r="R9" s="338"/>
      <c r="S9" s="338"/>
      <c r="T9" s="338"/>
      <c r="U9" s="338"/>
      <c r="V9" s="338"/>
      <c r="W9" s="338"/>
      <c r="X9" s="338"/>
      <c r="Y9" s="338"/>
      <c r="Z9" s="338"/>
    </row>
    <row r="10" spans="1:26" x14ac:dyDescent="0.25">
      <c r="A10" s="337"/>
      <c r="B10" s="338" t="s">
        <v>464</v>
      </c>
      <c r="C10" s="338">
        <v>126745</v>
      </c>
      <c r="D10" s="338"/>
      <c r="E10" s="338">
        <v>47600</v>
      </c>
      <c r="F10" s="338"/>
      <c r="G10" s="338">
        <f t="shared" si="0"/>
        <v>174345</v>
      </c>
      <c r="H10" s="338"/>
      <c r="I10" s="338"/>
      <c r="J10" s="338"/>
      <c r="K10" s="338"/>
      <c r="L10" s="338"/>
      <c r="M10" s="338"/>
      <c r="N10" s="338"/>
      <c r="O10" s="338"/>
      <c r="P10" s="338"/>
      <c r="Q10" s="338"/>
      <c r="R10" s="338"/>
      <c r="S10" s="338"/>
      <c r="T10" s="338"/>
      <c r="U10" s="338"/>
      <c r="V10" s="338"/>
      <c r="W10" s="338"/>
      <c r="X10" s="338"/>
      <c r="Y10" s="338"/>
      <c r="Z10" s="338"/>
    </row>
    <row r="11" spans="1:26" x14ac:dyDescent="0.25">
      <c r="A11" s="337"/>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row>
    <row r="12" spans="1:26" ht="15.75" thickBot="1" x14ac:dyDescent="0.3">
      <c r="A12" s="337"/>
      <c r="B12" s="338" t="s">
        <v>465</v>
      </c>
      <c r="C12" s="343">
        <f t="shared" ref="C12:G12" si="1">SUM(C6:C11)</f>
        <v>4282745</v>
      </c>
      <c r="D12" s="343">
        <f t="shared" si="1"/>
        <v>16954345</v>
      </c>
      <c r="E12" s="343">
        <f t="shared" si="1"/>
        <v>19925146</v>
      </c>
      <c r="F12" s="343">
        <f t="shared" si="1"/>
        <v>901204</v>
      </c>
      <c r="G12" s="343">
        <f t="shared" si="1"/>
        <v>42063440</v>
      </c>
      <c r="H12" s="338"/>
      <c r="I12" s="338"/>
      <c r="J12" s="338"/>
      <c r="K12" s="338"/>
      <c r="L12" s="338"/>
      <c r="M12" s="338"/>
      <c r="N12" s="338"/>
      <c r="O12" s="338"/>
      <c r="P12" s="338"/>
      <c r="Q12" s="338"/>
      <c r="R12" s="338"/>
      <c r="S12" s="338"/>
      <c r="T12" s="338"/>
      <c r="U12" s="338"/>
      <c r="V12" s="338"/>
      <c r="W12" s="338"/>
      <c r="X12" s="338"/>
      <c r="Y12" s="338"/>
      <c r="Z12" s="338"/>
    </row>
    <row r="13" spans="1:26" ht="15.75" thickTop="1" x14ac:dyDescent="0.25">
      <c r="A13" s="337"/>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row>
    <row r="14" spans="1:26" x14ac:dyDescent="0.25">
      <c r="A14" s="337" t="s">
        <v>29</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row>
    <row r="15" spans="1:26" x14ac:dyDescent="0.25">
      <c r="A15" s="337"/>
      <c r="B15" s="338" t="s">
        <v>466</v>
      </c>
      <c r="C15" s="338">
        <v>2546000</v>
      </c>
      <c r="D15" s="338">
        <v>6618110</v>
      </c>
      <c r="E15" s="338">
        <v>3598887</v>
      </c>
      <c r="F15" s="338">
        <v>1072118</v>
      </c>
      <c r="G15" s="338">
        <f t="shared" ref="G15:G47" si="2">SUM(C15:F15)</f>
        <v>13835115</v>
      </c>
      <c r="H15" s="338">
        <v>13835115</v>
      </c>
      <c r="I15" s="338"/>
      <c r="J15" s="338"/>
      <c r="K15" s="338"/>
      <c r="L15" s="338"/>
      <c r="M15" s="338"/>
      <c r="N15" s="338"/>
      <c r="O15" s="338"/>
      <c r="P15" s="338"/>
      <c r="Q15" s="338"/>
      <c r="R15" s="338"/>
      <c r="S15" s="338"/>
      <c r="T15" s="338"/>
      <c r="U15" s="338"/>
      <c r="V15" s="338"/>
      <c r="W15" s="338"/>
      <c r="X15" s="338"/>
      <c r="Y15" s="338"/>
      <c r="Z15" s="338"/>
    </row>
    <row r="16" spans="1:26" x14ac:dyDescent="0.25">
      <c r="A16" s="337"/>
      <c r="B16" s="338" t="s">
        <v>467</v>
      </c>
      <c r="C16" s="338">
        <f t="shared" ref="C16:E16" si="3">C15*0.33</f>
        <v>840180</v>
      </c>
      <c r="D16" s="338">
        <f t="shared" si="3"/>
        <v>2183976.3000000003</v>
      </c>
      <c r="E16" s="338">
        <f t="shared" si="3"/>
        <v>1187632.71</v>
      </c>
      <c r="F16" s="338">
        <v>353799</v>
      </c>
      <c r="G16" s="338">
        <f t="shared" si="2"/>
        <v>4565588.01</v>
      </c>
      <c r="H16" s="344"/>
      <c r="I16" s="338"/>
      <c r="J16" s="338"/>
      <c r="K16" s="338"/>
      <c r="L16" s="338"/>
      <c r="M16" s="338"/>
      <c r="N16" s="338"/>
      <c r="O16" s="338"/>
      <c r="P16" s="338"/>
      <c r="Q16" s="338"/>
      <c r="R16" s="338"/>
      <c r="S16" s="338"/>
      <c r="T16" s="338"/>
      <c r="U16" s="338"/>
      <c r="V16" s="338"/>
      <c r="W16" s="338"/>
      <c r="X16" s="338"/>
      <c r="Y16" s="338"/>
      <c r="Z16" s="338"/>
    </row>
    <row r="17" spans="1:26" x14ac:dyDescent="0.25">
      <c r="A17" s="338"/>
      <c r="B17" s="338" t="s">
        <v>468</v>
      </c>
      <c r="C17" s="338">
        <v>52118</v>
      </c>
      <c r="D17" s="338">
        <v>99857</v>
      </c>
      <c r="E17" s="338"/>
      <c r="F17" s="338">
        <v>6000</v>
      </c>
      <c r="G17" s="338">
        <f t="shared" si="2"/>
        <v>157975</v>
      </c>
      <c r="H17" s="338"/>
      <c r="I17" s="338"/>
      <c r="J17" s="338"/>
      <c r="K17" s="338"/>
      <c r="L17" s="338"/>
      <c r="M17" s="338"/>
      <c r="N17" s="338"/>
      <c r="O17" s="338"/>
      <c r="P17" s="338"/>
      <c r="Q17" s="338"/>
      <c r="R17" s="338"/>
      <c r="S17" s="338"/>
      <c r="T17" s="338"/>
      <c r="U17" s="338"/>
      <c r="V17" s="338"/>
      <c r="W17" s="338"/>
      <c r="X17" s="338"/>
      <c r="Y17" s="338"/>
      <c r="Z17" s="338"/>
    </row>
    <row r="18" spans="1:26" x14ac:dyDescent="0.25">
      <c r="A18" s="338"/>
      <c r="B18" s="338" t="s">
        <v>128</v>
      </c>
      <c r="C18" s="338"/>
      <c r="D18" s="338"/>
      <c r="E18" s="338"/>
      <c r="F18" s="338">
        <v>500</v>
      </c>
      <c r="G18" s="338">
        <f t="shared" si="2"/>
        <v>500</v>
      </c>
      <c r="H18" s="338"/>
      <c r="I18" s="338"/>
      <c r="J18" s="338"/>
      <c r="K18" s="338"/>
      <c r="L18" s="338"/>
      <c r="M18" s="338"/>
      <c r="N18" s="338"/>
      <c r="O18" s="338"/>
      <c r="P18" s="338"/>
      <c r="Q18" s="338"/>
      <c r="R18" s="338"/>
      <c r="S18" s="338"/>
      <c r="T18" s="338"/>
      <c r="U18" s="338"/>
      <c r="V18" s="338"/>
      <c r="W18" s="338"/>
      <c r="X18" s="338"/>
      <c r="Y18" s="338"/>
      <c r="Z18" s="338"/>
    </row>
    <row r="19" spans="1:26" x14ac:dyDescent="0.25">
      <c r="A19" s="338"/>
      <c r="B19" s="338" t="s">
        <v>469</v>
      </c>
      <c r="C19" s="338">
        <v>16297</v>
      </c>
      <c r="D19" s="338">
        <v>22055</v>
      </c>
      <c r="E19" s="338">
        <v>84725</v>
      </c>
      <c r="F19" s="338"/>
      <c r="G19" s="338">
        <f t="shared" si="2"/>
        <v>123077</v>
      </c>
      <c r="H19" s="338"/>
      <c r="I19" s="338"/>
      <c r="J19" s="338"/>
      <c r="K19" s="338"/>
      <c r="L19" s="338"/>
      <c r="M19" s="338"/>
      <c r="N19" s="338"/>
      <c r="O19" s="338"/>
      <c r="P19" s="338"/>
      <c r="Q19" s="338"/>
      <c r="R19" s="338"/>
      <c r="S19" s="338"/>
      <c r="T19" s="338"/>
      <c r="U19" s="338"/>
      <c r="V19" s="338"/>
      <c r="W19" s="338"/>
      <c r="X19" s="338"/>
      <c r="Y19" s="338"/>
      <c r="Z19" s="338"/>
    </row>
    <row r="20" spans="1:26" x14ac:dyDescent="0.25">
      <c r="A20" s="338"/>
      <c r="B20" s="338" t="s">
        <v>470</v>
      </c>
      <c r="C20" s="338">
        <v>7266</v>
      </c>
      <c r="D20" s="338">
        <v>2122</v>
      </c>
      <c r="E20" s="338"/>
      <c r="F20" s="338">
        <v>4526</v>
      </c>
      <c r="G20" s="338">
        <f t="shared" si="2"/>
        <v>13914</v>
      </c>
      <c r="H20" s="338"/>
      <c r="I20" s="338"/>
      <c r="J20" s="338"/>
      <c r="K20" s="338"/>
      <c r="L20" s="338"/>
      <c r="M20" s="338"/>
      <c r="N20" s="338"/>
      <c r="O20" s="338"/>
      <c r="P20" s="338"/>
      <c r="Q20" s="338"/>
      <c r="R20" s="338"/>
      <c r="S20" s="338"/>
      <c r="T20" s="338"/>
      <c r="U20" s="338"/>
      <c r="V20" s="338"/>
      <c r="W20" s="338"/>
      <c r="X20" s="338"/>
      <c r="Y20" s="338"/>
      <c r="Z20" s="338"/>
    </row>
    <row r="21" spans="1:26" ht="15.75" customHeight="1" x14ac:dyDescent="0.25">
      <c r="A21" s="338"/>
      <c r="B21" s="338" t="s">
        <v>471</v>
      </c>
      <c r="C21" s="338">
        <v>54872</v>
      </c>
      <c r="D21" s="338">
        <v>1565526</v>
      </c>
      <c r="E21" s="338">
        <v>1846552</v>
      </c>
      <c r="F21" s="338">
        <f>85000+77845+55420+42000</f>
        <v>260265</v>
      </c>
      <c r="G21" s="338">
        <f t="shared" si="2"/>
        <v>3727215</v>
      </c>
      <c r="H21" s="338"/>
      <c r="I21" s="338"/>
      <c r="J21" s="338"/>
      <c r="K21" s="338"/>
      <c r="L21" s="338"/>
      <c r="M21" s="338"/>
      <c r="N21" s="338"/>
      <c r="O21" s="338"/>
      <c r="P21" s="338"/>
      <c r="Q21" s="338"/>
      <c r="R21" s="338"/>
      <c r="S21" s="338"/>
      <c r="T21" s="338"/>
      <c r="U21" s="338"/>
      <c r="V21" s="338"/>
      <c r="W21" s="338"/>
      <c r="X21" s="338"/>
      <c r="Y21" s="338"/>
      <c r="Z21" s="338"/>
    </row>
    <row r="22" spans="1:26" ht="15.75" customHeight="1" x14ac:dyDescent="0.25">
      <c r="A22" s="338"/>
      <c r="B22" s="338" t="s">
        <v>472</v>
      </c>
      <c r="C22" s="338"/>
      <c r="D22" s="338"/>
      <c r="E22" s="338"/>
      <c r="F22" s="338">
        <v>30000</v>
      </c>
      <c r="G22" s="338">
        <f t="shared" si="2"/>
        <v>30000</v>
      </c>
      <c r="H22" s="338"/>
      <c r="I22" s="338"/>
      <c r="J22" s="338"/>
      <c r="K22" s="338"/>
      <c r="L22" s="338"/>
      <c r="M22" s="338"/>
      <c r="N22" s="338"/>
      <c r="O22" s="338"/>
      <c r="P22" s="338"/>
      <c r="Q22" s="338"/>
      <c r="R22" s="338"/>
      <c r="S22" s="338"/>
      <c r="T22" s="338"/>
      <c r="U22" s="338"/>
      <c r="V22" s="338"/>
      <c r="W22" s="338"/>
      <c r="X22" s="338"/>
      <c r="Y22" s="338"/>
      <c r="Z22" s="338"/>
    </row>
    <row r="23" spans="1:26" ht="15.75" customHeight="1" x14ac:dyDescent="0.25">
      <c r="A23" s="338"/>
      <c r="B23" s="338" t="s">
        <v>473</v>
      </c>
      <c r="C23" s="338">
        <v>24515</v>
      </c>
      <c r="D23" s="338">
        <v>3075</v>
      </c>
      <c r="E23" s="338"/>
      <c r="F23" s="338"/>
      <c r="G23" s="338">
        <f t="shared" si="2"/>
        <v>27590</v>
      </c>
      <c r="H23" s="338"/>
      <c r="I23" s="338"/>
      <c r="J23" s="338"/>
      <c r="K23" s="338"/>
      <c r="L23" s="338"/>
      <c r="M23" s="338"/>
      <c r="N23" s="338"/>
      <c r="O23" s="338"/>
      <c r="P23" s="338"/>
      <c r="Q23" s="338"/>
      <c r="R23" s="338"/>
      <c r="S23" s="338"/>
      <c r="T23" s="338"/>
      <c r="U23" s="338"/>
      <c r="V23" s="338"/>
      <c r="W23" s="338"/>
      <c r="X23" s="338"/>
      <c r="Y23" s="338"/>
      <c r="Z23" s="338"/>
    </row>
    <row r="24" spans="1:26" ht="15.75" customHeight="1" x14ac:dyDescent="0.25">
      <c r="A24" s="338"/>
      <c r="B24" s="338" t="s">
        <v>474</v>
      </c>
      <c r="C24" s="338">
        <v>108005</v>
      </c>
      <c r="D24" s="338">
        <v>811246</v>
      </c>
      <c r="E24" s="338"/>
      <c r="F24" s="338"/>
      <c r="G24" s="338">
        <f t="shared" si="2"/>
        <v>919251</v>
      </c>
      <c r="H24" s="338"/>
      <c r="I24" s="338"/>
      <c r="J24" s="338"/>
      <c r="K24" s="338"/>
      <c r="L24" s="338"/>
      <c r="M24" s="338"/>
      <c r="N24" s="338"/>
      <c r="O24" s="338"/>
      <c r="P24" s="338"/>
      <c r="Q24" s="338"/>
      <c r="R24" s="338"/>
      <c r="S24" s="338"/>
      <c r="T24" s="338"/>
      <c r="U24" s="338"/>
      <c r="V24" s="338"/>
      <c r="W24" s="338"/>
      <c r="X24" s="338"/>
      <c r="Y24" s="338"/>
      <c r="Z24" s="338"/>
    </row>
    <row r="25" spans="1:26" ht="15.75" customHeight="1" x14ac:dyDescent="0.25">
      <c r="A25" s="338"/>
      <c r="B25" s="338" t="s">
        <v>93</v>
      </c>
      <c r="C25" s="338"/>
      <c r="D25" s="338"/>
      <c r="E25" s="338"/>
      <c r="F25" s="338">
        <v>6000</v>
      </c>
      <c r="G25" s="338">
        <f t="shared" si="2"/>
        <v>6000</v>
      </c>
      <c r="H25" s="338"/>
      <c r="I25" s="338"/>
      <c r="J25" s="338"/>
      <c r="K25" s="338"/>
      <c r="L25" s="338"/>
      <c r="M25" s="338"/>
      <c r="N25" s="338"/>
      <c r="O25" s="338"/>
      <c r="P25" s="338"/>
      <c r="Q25" s="338"/>
      <c r="R25" s="338"/>
      <c r="S25" s="338"/>
      <c r="T25" s="338"/>
      <c r="U25" s="338"/>
      <c r="V25" s="338"/>
      <c r="W25" s="338"/>
      <c r="X25" s="338"/>
      <c r="Y25" s="338"/>
      <c r="Z25" s="338"/>
    </row>
    <row r="26" spans="1:26" ht="15.75" customHeight="1" x14ac:dyDescent="0.25">
      <c r="A26" s="338"/>
      <c r="B26" s="338" t="s">
        <v>475</v>
      </c>
      <c r="C26" s="338"/>
      <c r="D26" s="338"/>
      <c r="E26" s="338"/>
      <c r="F26" s="338">
        <v>19309</v>
      </c>
      <c r="G26" s="338">
        <f t="shared" si="2"/>
        <v>19309</v>
      </c>
      <c r="H26" s="338"/>
      <c r="I26" s="338"/>
      <c r="J26" s="338"/>
      <c r="K26" s="338"/>
      <c r="L26" s="338"/>
      <c r="M26" s="338"/>
      <c r="N26" s="338"/>
      <c r="O26" s="338"/>
      <c r="P26" s="338"/>
      <c r="Q26" s="338"/>
      <c r="R26" s="338"/>
      <c r="S26" s="338"/>
      <c r="T26" s="338"/>
      <c r="U26" s="338"/>
      <c r="V26" s="338"/>
      <c r="W26" s="338"/>
      <c r="X26" s="338"/>
      <c r="Y26" s="338"/>
      <c r="Z26" s="338"/>
    </row>
    <row r="27" spans="1:26" ht="15.75" customHeight="1" x14ac:dyDescent="0.25">
      <c r="A27" s="338"/>
      <c r="B27" s="338" t="s">
        <v>476</v>
      </c>
      <c r="C27" s="338">
        <v>25000</v>
      </c>
      <c r="D27" s="338">
        <v>15344</v>
      </c>
      <c r="E27" s="338"/>
      <c r="F27" s="338"/>
      <c r="G27" s="338">
        <f t="shared" si="2"/>
        <v>40344</v>
      </c>
      <c r="H27" s="338"/>
      <c r="I27" s="338"/>
      <c r="J27" s="338"/>
      <c r="K27" s="338"/>
      <c r="L27" s="338"/>
      <c r="M27" s="338"/>
      <c r="N27" s="338"/>
      <c r="O27" s="338"/>
      <c r="P27" s="338"/>
      <c r="Q27" s="338"/>
      <c r="R27" s="338"/>
      <c r="S27" s="338"/>
      <c r="T27" s="338"/>
      <c r="U27" s="338"/>
      <c r="V27" s="338"/>
      <c r="W27" s="338"/>
      <c r="X27" s="338"/>
      <c r="Y27" s="338"/>
      <c r="Z27" s="338"/>
    </row>
    <row r="28" spans="1:26" ht="15.75" customHeight="1" x14ac:dyDescent="0.25">
      <c r="A28" s="338"/>
      <c r="B28" s="338" t="s">
        <v>477</v>
      </c>
      <c r="C28" s="338">
        <v>57643</v>
      </c>
      <c r="D28" s="338">
        <v>28560</v>
      </c>
      <c r="E28" s="338"/>
      <c r="F28" s="338">
        <v>140776</v>
      </c>
      <c r="G28" s="338">
        <f t="shared" si="2"/>
        <v>226979</v>
      </c>
      <c r="H28" s="338"/>
      <c r="I28" s="338"/>
      <c r="J28" s="338"/>
      <c r="K28" s="338"/>
      <c r="L28" s="338"/>
      <c r="M28" s="338"/>
      <c r="N28" s="338"/>
      <c r="O28" s="338"/>
      <c r="P28" s="338"/>
      <c r="Q28" s="338"/>
      <c r="R28" s="338"/>
      <c r="S28" s="338"/>
      <c r="T28" s="338"/>
      <c r="U28" s="338"/>
      <c r="V28" s="338"/>
      <c r="W28" s="338"/>
      <c r="X28" s="338"/>
      <c r="Y28" s="338"/>
      <c r="Z28" s="338"/>
    </row>
    <row r="29" spans="1:26" ht="15.75" customHeight="1" x14ac:dyDescent="0.25">
      <c r="A29" s="338"/>
      <c r="B29" s="338" t="s">
        <v>478</v>
      </c>
      <c r="C29" s="338">
        <v>29796</v>
      </c>
      <c r="D29" s="338">
        <v>1112941</v>
      </c>
      <c r="E29" s="338"/>
      <c r="F29" s="338"/>
      <c r="G29" s="338">
        <f t="shared" si="2"/>
        <v>1142737</v>
      </c>
      <c r="H29" s="338"/>
      <c r="I29" s="338"/>
      <c r="J29" s="338"/>
      <c r="K29" s="338"/>
      <c r="L29" s="338"/>
      <c r="M29" s="338"/>
      <c r="N29" s="338"/>
      <c r="O29" s="338"/>
      <c r="P29" s="338"/>
      <c r="Q29" s="338"/>
      <c r="R29" s="338"/>
      <c r="S29" s="338"/>
      <c r="T29" s="338"/>
      <c r="U29" s="338"/>
      <c r="V29" s="338"/>
      <c r="W29" s="338"/>
      <c r="X29" s="338"/>
      <c r="Y29" s="338"/>
      <c r="Z29" s="338"/>
    </row>
    <row r="30" spans="1:26" ht="15.75" customHeight="1" x14ac:dyDescent="0.25">
      <c r="A30" s="338"/>
      <c r="B30" s="338" t="s">
        <v>479</v>
      </c>
      <c r="C30" s="338">
        <v>4936</v>
      </c>
      <c r="D30" s="338">
        <v>13071</v>
      </c>
      <c r="E30" s="338"/>
      <c r="F30" s="338"/>
      <c r="G30" s="338">
        <f t="shared" si="2"/>
        <v>18007</v>
      </c>
      <c r="H30" s="338"/>
      <c r="I30" s="338"/>
      <c r="J30" s="338"/>
      <c r="K30" s="338"/>
      <c r="L30" s="338"/>
      <c r="M30" s="338"/>
      <c r="N30" s="338"/>
      <c r="O30" s="338"/>
      <c r="P30" s="338"/>
      <c r="Q30" s="338"/>
      <c r="R30" s="338"/>
      <c r="S30" s="338"/>
      <c r="T30" s="338"/>
      <c r="U30" s="338"/>
      <c r="V30" s="338"/>
      <c r="W30" s="338"/>
      <c r="X30" s="338"/>
      <c r="Y30" s="338"/>
      <c r="Z30" s="338"/>
    </row>
    <row r="31" spans="1:26" ht="15.75" customHeight="1" x14ac:dyDescent="0.25">
      <c r="A31" s="338"/>
      <c r="B31" s="338" t="s">
        <v>480</v>
      </c>
      <c r="C31" s="338"/>
      <c r="D31" s="338"/>
      <c r="E31" s="338"/>
      <c r="F31" s="338">
        <v>3734</v>
      </c>
      <c r="G31" s="338">
        <f t="shared" si="2"/>
        <v>3734</v>
      </c>
      <c r="H31" s="338"/>
      <c r="I31" s="338"/>
      <c r="J31" s="338"/>
      <c r="K31" s="338"/>
      <c r="L31" s="338"/>
      <c r="M31" s="338"/>
      <c r="N31" s="338"/>
      <c r="O31" s="338"/>
      <c r="P31" s="338"/>
      <c r="Q31" s="338"/>
      <c r="R31" s="338"/>
      <c r="S31" s="338"/>
      <c r="T31" s="338"/>
      <c r="U31" s="338"/>
      <c r="V31" s="338"/>
      <c r="W31" s="338"/>
      <c r="X31" s="338"/>
      <c r="Y31" s="338"/>
      <c r="Z31" s="338"/>
    </row>
    <row r="32" spans="1:26" ht="15.75" customHeight="1" x14ac:dyDescent="0.25">
      <c r="A32" s="338"/>
      <c r="B32" s="338" t="s">
        <v>481</v>
      </c>
      <c r="C32" s="338"/>
      <c r="D32" s="338"/>
      <c r="E32" s="338">
        <v>106825</v>
      </c>
      <c r="F32" s="338">
        <f>9529+2825+6614</f>
        <v>18968</v>
      </c>
      <c r="G32" s="338">
        <f t="shared" si="2"/>
        <v>125793</v>
      </c>
      <c r="H32" s="338"/>
      <c r="I32" s="338"/>
      <c r="J32" s="338"/>
      <c r="K32" s="338"/>
      <c r="L32" s="338"/>
      <c r="M32" s="338"/>
      <c r="N32" s="338"/>
      <c r="O32" s="338"/>
      <c r="P32" s="338"/>
      <c r="Q32" s="338"/>
      <c r="R32" s="338"/>
      <c r="S32" s="338"/>
      <c r="T32" s="338"/>
      <c r="U32" s="338"/>
      <c r="V32" s="338"/>
      <c r="W32" s="338"/>
      <c r="X32" s="338"/>
      <c r="Y32" s="338"/>
      <c r="Z32" s="338"/>
    </row>
    <row r="33" spans="1:26" ht="15.75" customHeight="1" x14ac:dyDescent="0.25">
      <c r="A33" s="338"/>
      <c r="B33" s="338" t="s">
        <v>482</v>
      </c>
      <c r="C33" s="338"/>
      <c r="D33" s="338"/>
      <c r="E33" s="338">
        <v>2788395</v>
      </c>
      <c r="F33" s="338"/>
      <c r="G33" s="338">
        <f t="shared" si="2"/>
        <v>2788395</v>
      </c>
      <c r="H33" s="338"/>
      <c r="I33" s="338"/>
      <c r="J33" s="338"/>
      <c r="K33" s="338"/>
      <c r="L33" s="338"/>
      <c r="M33" s="338"/>
      <c r="N33" s="338"/>
      <c r="O33" s="338"/>
      <c r="P33" s="338"/>
      <c r="Q33" s="338"/>
      <c r="R33" s="338"/>
      <c r="S33" s="338"/>
      <c r="T33" s="338"/>
      <c r="U33" s="338"/>
      <c r="V33" s="338"/>
      <c r="W33" s="338"/>
      <c r="X33" s="338"/>
      <c r="Y33" s="338"/>
      <c r="Z33" s="338"/>
    </row>
    <row r="34" spans="1:26" ht="15.75" customHeight="1" x14ac:dyDescent="0.25">
      <c r="A34" s="338"/>
      <c r="B34" s="338" t="s">
        <v>106</v>
      </c>
      <c r="C34" s="338"/>
      <c r="D34" s="338"/>
      <c r="E34" s="338"/>
      <c r="F34" s="338">
        <v>25852</v>
      </c>
      <c r="G34" s="338">
        <f t="shared" si="2"/>
        <v>25852</v>
      </c>
      <c r="H34" s="338"/>
      <c r="I34" s="338"/>
      <c r="J34" s="338"/>
      <c r="K34" s="338"/>
      <c r="L34" s="338"/>
      <c r="M34" s="338"/>
      <c r="N34" s="338"/>
      <c r="O34" s="338"/>
      <c r="P34" s="338"/>
      <c r="Q34" s="338"/>
      <c r="R34" s="338"/>
      <c r="S34" s="338"/>
      <c r="T34" s="338"/>
      <c r="U34" s="338"/>
      <c r="V34" s="338"/>
      <c r="W34" s="338"/>
      <c r="X34" s="338"/>
      <c r="Y34" s="338"/>
      <c r="Z34" s="338"/>
    </row>
    <row r="35" spans="1:26" ht="15.75" customHeight="1" x14ac:dyDescent="0.25">
      <c r="A35" s="338"/>
      <c r="B35" s="338" t="s">
        <v>483</v>
      </c>
      <c r="C35" s="338">
        <v>17178</v>
      </c>
      <c r="D35" s="338"/>
      <c r="E35" s="338"/>
      <c r="F35" s="338"/>
      <c r="G35" s="338">
        <f t="shared" si="2"/>
        <v>17178</v>
      </c>
      <c r="H35" s="338"/>
      <c r="I35" s="338"/>
      <c r="J35" s="338"/>
      <c r="K35" s="338"/>
      <c r="L35" s="338"/>
      <c r="M35" s="338"/>
      <c r="N35" s="338"/>
      <c r="O35" s="338"/>
      <c r="P35" s="338"/>
      <c r="Q35" s="338"/>
      <c r="R35" s="338"/>
      <c r="S35" s="338"/>
      <c r="T35" s="338"/>
      <c r="U35" s="338"/>
      <c r="V35" s="338"/>
      <c r="W35" s="338"/>
      <c r="X35" s="338"/>
      <c r="Y35" s="338"/>
      <c r="Z35" s="338"/>
    </row>
    <row r="36" spans="1:26" ht="15.75" customHeight="1" x14ac:dyDescent="0.25">
      <c r="A36" s="338"/>
      <c r="B36" s="338" t="s">
        <v>262</v>
      </c>
      <c r="C36" s="338">
        <v>56498</v>
      </c>
      <c r="D36" s="338">
        <v>131090</v>
      </c>
      <c r="E36" s="338"/>
      <c r="F36" s="338">
        <v>26000</v>
      </c>
      <c r="G36" s="338">
        <f t="shared" si="2"/>
        <v>213588</v>
      </c>
      <c r="H36" s="338"/>
      <c r="I36" s="338"/>
      <c r="J36" s="338"/>
      <c r="K36" s="338"/>
      <c r="L36" s="338"/>
      <c r="M36" s="338"/>
      <c r="N36" s="338"/>
      <c r="O36" s="338"/>
      <c r="P36" s="338"/>
      <c r="Q36" s="338"/>
      <c r="R36" s="338"/>
      <c r="S36" s="338"/>
      <c r="T36" s="338"/>
      <c r="U36" s="338"/>
      <c r="V36" s="338"/>
      <c r="W36" s="338"/>
      <c r="X36" s="338"/>
      <c r="Y36" s="338"/>
      <c r="Z36" s="338"/>
    </row>
    <row r="37" spans="1:26" ht="15.75" customHeight="1" x14ac:dyDescent="0.25">
      <c r="A37" s="338"/>
      <c r="B37" s="338" t="s">
        <v>484</v>
      </c>
      <c r="C37" s="338">
        <v>61183</v>
      </c>
      <c r="D37" s="338">
        <v>767668</v>
      </c>
      <c r="E37" s="338"/>
      <c r="F37" s="338"/>
      <c r="G37" s="338">
        <f t="shared" si="2"/>
        <v>828851</v>
      </c>
      <c r="H37" s="338"/>
      <c r="I37" s="338"/>
      <c r="J37" s="338"/>
      <c r="K37" s="338"/>
      <c r="L37" s="338"/>
      <c r="M37" s="338"/>
      <c r="N37" s="338"/>
      <c r="O37" s="338"/>
      <c r="P37" s="338"/>
      <c r="Q37" s="338"/>
      <c r="R37" s="338"/>
      <c r="S37" s="338"/>
      <c r="T37" s="338"/>
      <c r="U37" s="338"/>
      <c r="V37" s="338"/>
      <c r="W37" s="338"/>
      <c r="X37" s="338"/>
      <c r="Y37" s="338"/>
      <c r="Z37" s="338"/>
    </row>
    <row r="38" spans="1:26" ht="15.75" customHeight="1" x14ac:dyDescent="0.25">
      <c r="A38" s="338"/>
      <c r="B38" s="338" t="s">
        <v>485</v>
      </c>
      <c r="C38" s="338">
        <v>43807</v>
      </c>
      <c r="D38" s="338"/>
      <c r="E38" s="338"/>
      <c r="F38" s="338"/>
      <c r="G38" s="338">
        <f t="shared" si="2"/>
        <v>43807</v>
      </c>
      <c r="H38" s="338"/>
      <c r="I38" s="338"/>
      <c r="J38" s="338"/>
      <c r="K38" s="338"/>
      <c r="L38" s="338"/>
      <c r="M38" s="338"/>
      <c r="N38" s="338"/>
      <c r="O38" s="338"/>
      <c r="P38" s="338"/>
      <c r="Q38" s="338"/>
      <c r="R38" s="338"/>
      <c r="S38" s="338"/>
      <c r="T38" s="338"/>
      <c r="U38" s="338"/>
      <c r="V38" s="338"/>
      <c r="W38" s="338"/>
      <c r="X38" s="338"/>
      <c r="Y38" s="338"/>
      <c r="Z38" s="338"/>
    </row>
    <row r="39" spans="1:26" ht="15.75" customHeight="1" x14ac:dyDescent="0.25">
      <c r="A39" s="338"/>
      <c r="B39" s="338" t="s">
        <v>108</v>
      </c>
      <c r="C39" s="338"/>
      <c r="D39" s="338"/>
      <c r="E39" s="338"/>
      <c r="F39" s="338">
        <v>27123</v>
      </c>
      <c r="G39" s="338">
        <f t="shared" si="2"/>
        <v>27123</v>
      </c>
      <c r="H39" s="338"/>
      <c r="I39" s="338"/>
      <c r="J39" s="338"/>
      <c r="K39" s="338"/>
      <c r="L39" s="338"/>
      <c r="M39" s="338"/>
      <c r="N39" s="338"/>
      <c r="O39" s="338"/>
      <c r="P39" s="338"/>
      <c r="Q39" s="338"/>
      <c r="R39" s="338"/>
      <c r="S39" s="338"/>
      <c r="T39" s="338"/>
      <c r="U39" s="338"/>
      <c r="V39" s="338"/>
      <c r="W39" s="338"/>
      <c r="X39" s="338"/>
      <c r="Y39" s="338"/>
      <c r="Z39" s="338"/>
    </row>
    <row r="40" spans="1:26" ht="15.75" customHeight="1" x14ac:dyDescent="0.25">
      <c r="A40" s="338"/>
      <c r="B40" s="338" t="s">
        <v>81</v>
      </c>
      <c r="C40" s="338">
        <v>91175</v>
      </c>
      <c r="D40" s="338">
        <v>269070</v>
      </c>
      <c r="E40" s="338">
        <v>75450</v>
      </c>
      <c r="F40" s="338">
        <v>57475</v>
      </c>
      <c r="G40" s="338">
        <f t="shared" si="2"/>
        <v>493170</v>
      </c>
      <c r="H40" s="338"/>
      <c r="I40" s="338"/>
      <c r="J40" s="338"/>
      <c r="K40" s="338"/>
      <c r="L40" s="338"/>
      <c r="M40" s="338"/>
      <c r="N40" s="338"/>
      <c r="O40" s="338"/>
      <c r="P40" s="338"/>
      <c r="Q40" s="338"/>
      <c r="R40" s="338"/>
      <c r="S40" s="338"/>
      <c r="T40" s="338"/>
      <c r="U40" s="338"/>
      <c r="V40" s="338"/>
      <c r="W40" s="338"/>
      <c r="X40" s="338"/>
      <c r="Y40" s="338"/>
      <c r="Z40" s="338"/>
    </row>
    <row r="41" spans="1:26" ht="15.75" customHeight="1" x14ac:dyDescent="0.25">
      <c r="A41" s="338"/>
      <c r="B41" s="338" t="s">
        <v>486</v>
      </c>
      <c r="C41" s="338"/>
      <c r="D41" s="338"/>
      <c r="E41" s="338">
        <v>1352948</v>
      </c>
      <c r="F41" s="338"/>
      <c r="G41" s="338">
        <f t="shared" si="2"/>
        <v>1352948</v>
      </c>
      <c r="H41" s="338"/>
      <c r="I41" s="338"/>
      <c r="J41" s="338"/>
      <c r="K41" s="338"/>
      <c r="L41" s="338"/>
      <c r="M41" s="338"/>
      <c r="N41" s="338"/>
      <c r="O41" s="338"/>
      <c r="P41" s="338"/>
      <c r="Q41" s="338"/>
      <c r="R41" s="338"/>
      <c r="S41" s="338"/>
      <c r="T41" s="338"/>
      <c r="U41" s="338"/>
      <c r="V41" s="338"/>
      <c r="W41" s="338"/>
      <c r="X41" s="338"/>
      <c r="Y41" s="338"/>
      <c r="Z41" s="338"/>
    </row>
    <row r="42" spans="1:26" ht="15.75" customHeight="1" x14ac:dyDescent="0.25">
      <c r="A42" s="338"/>
      <c r="B42" s="338" t="s">
        <v>264</v>
      </c>
      <c r="C42" s="338">
        <v>11875</v>
      </c>
      <c r="D42" s="338">
        <v>41232</v>
      </c>
      <c r="E42" s="338"/>
      <c r="F42" s="338">
        <v>87301</v>
      </c>
      <c r="G42" s="338">
        <f t="shared" si="2"/>
        <v>140408</v>
      </c>
      <c r="H42" s="338"/>
      <c r="I42" s="338"/>
      <c r="J42" s="338"/>
      <c r="K42" s="338"/>
      <c r="L42" s="338"/>
      <c r="M42" s="338"/>
      <c r="N42" s="338"/>
      <c r="O42" s="338"/>
      <c r="P42" s="338"/>
      <c r="Q42" s="338"/>
      <c r="R42" s="338"/>
      <c r="S42" s="338"/>
      <c r="T42" s="338"/>
      <c r="U42" s="338"/>
      <c r="V42" s="338"/>
      <c r="W42" s="338"/>
      <c r="X42" s="338"/>
      <c r="Y42" s="338"/>
      <c r="Z42" s="338"/>
    </row>
    <row r="43" spans="1:26" ht="15.75" customHeight="1" x14ac:dyDescent="0.25">
      <c r="A43" s="338"/>
      <c r="B43" s="338" t="s">
        <v>487</v>
      </c>
      <c r="C43" s="338">
        <v>71020</v>
      </c>
      <c r="D43" s="338">
        <v>44651</v>
      </c>
      <c r="E43" s="338">
        <v>124000</v>
      </c>
      <c r="F43" s="338">
        <v>65536</v>
      </c>
      <c r="G43" s="338">
        <f t="shared" si="2"/>
        <v>305207</v>
      </c>
      <c r="H43" s="338"/>
      <c r="I43" s="338"/>
      <c r="J43" s="338"/>
      <c r="K43" s="338"/>
      <c r="L43" s="338"/>
      <c r="M43" s="338"/>
      <c r="N43" s="338"/>
      <c r="O43" s="338"/>
      <c r="P43" s="338"/>
      <c r="Q43" s="338"/>
      <c r="R43" s="338"/>
      <c r="S43" s="338"/>
      <c r="T43" s="338"/>
      <c r="U43" s="338"/>
      <c r="V43" s="338"/>
      <c r="W43" s="338"/>
      <c r="X43" s="338"/>
      <c r="Y43" s="338"/>
      <c r="Z43" s="338"/>
    </row>
    <row r="44" spans="1:26" ht="15.75" customHeight="1" x14ac:dyDescent="0.25">
      <c r="A44" s="338"/>
      <c r="B44" s="338" t="s">
        <v>189</v>
      </c>
      <c r="C44" s="338"/>
      <c r="D44" s="338">
        <v>423000</v>
      </c>
      <c r="E44" s="338"/>
      <c r="F44" s="338"/>
      <c r="G44" s="338">
        <f t="shared" si="2"/>
        <v>423000</v>
      </c>
      <c r="H44" s="338"/>
      <c r="I44" s="338"/>
      <c r="J44" s="338"/>
      <c r="K44" s="338"/>
      <c r="L44" s="338"/>
      <c r="M44" s="338"/>
      <c r="N44" s="338"/>
      <c r="O44" s="338"/>
      <c r="P44" s="338"/>
      <c r="Q44" s="338"/>
      <c r="R44" s="338"/>
      <c r="S44" s="338"/>
      <c r="T44" s="338"/>
      <c r="U44" s="338"/>
      <c r="V44" s="338"/>
      <c r="W44" s="338"/>
      <c r="X44" s="338"/>
      <c r="Y44" s="338"/>
      <c r="Z44" s="338"/>
    </row>
    <row r="45" spans="1:26" ht="15.75" customHeight="1" x14ac:dyDescent="0.25">
      <c r="A45" s="338"/>
      <c r="B45" s="338" t="s">
        <v>488</v>
      </c>
      <c r="C45" s="338">
        <v>38517</v>
      </c>
      <c r="D45" s="338">
        <v>1157391</v>
      </c>
      <c r="E45" s="338">
        <v>425000</v>
      </c>
      <c r="F45" s="338"/>
      <c r="G45" s="338">
        <f t="shared" si="2"/>
        <v>1620908</v>
      </c>
      <c r="H45" s="338"/>
      <c r="I45" s="338"/>
      <c r="J45" s="338"/>
      <c r="K45" s="338"/>
      <c r="L45" s="338"/>
      <c r="M45" s="338"/>
      <c r="N45" s="338"/>
      <c r="O45" s="338"/>
      <c r="P45" s="338"/>
      <c r="Q45" s="338"/>
      <c r="R45" s="338"/>
      <c r="S45" s="338"/>
      <c r="T45" s="338"/>
      <c r="U45" s="338"/>
      <c r="V45" s="338"/>
      <c r="W45" s="338"/>
      <c r="X45" s="338"/>
      <c r="Y45" s="338"/>
      <c r="Z45" s="338"/>
    </row>
    <row r="46" spans="1:26" ht="15.75" customHeight="1" x14ac:dyDescent="0.25">
      <c r="A46" s="338"/>
      <c r="B46" s="338" t="s">
        <v>489</v>
      </c>
      <c r="C46" s="338">
        <v>46800</v>
      </c>
      <c r="D46" s="338">
        <v>231778</v>
      </c>
      <c r="E46" s="338">
        <v>435457</v>
      </c>
      <c r="F46" s="338"/>
      <c r="G46" s="338">
        <f t="shared" si="2"/>
        <v>714035</v>
      </c>
      <c r="H46" s="338"/>
      <c r="I46" s="338"/>
      <c r="J46" s="338"/>
      <c r="K46" s="338"/>
      <c r="L46" s="338"/>
      <c r="M46" s="338"/>
      <c r="N46" s="338"/>
      <c r="O46" s="338"/>
      <c r="P46" s="338"/>
      <c r="Q46" s="338"/>
      <c r="R46" s="338"/>
      <c r="S46" s="338"/>
      <c r="T46" s="338"/>
      <c r="U46" s="338"/>
      <c r="V46" s="338"/>
      <c r="W46" s="338"/>
      <c r="X46" s="338"/>
      <c r="Y46" s="338"/>
      <c r="Z46" s="338"/>
    </row>
    <row r="47" spans="1:26" ht="15.75" customHeight="1" x14ac:dyDescent="0.25">
      <c r="A47" s="338"/>
      <c r="B47" s="338" t="s">
        <v>490</v>
      </c>
      <c r="C47" s="338">
        <v>45319</v>
      </c>
      <c r="D47" s="338">
        <v>932881</v>
      </c>
      <c r="E47" s="338"/>
      <c r="F47" s="338"/>
      <c r="G47" s="338">
        <f t="shared" si="2"/>
        <v>978200</v>
      </c>
      <c r="H47" s="338"/>
      <c r="I47" s="338"/>
      <c r="J47" s="338"/>
      <c r="K47" s="338"/>
      <c r="L47" s="338"/>
      <c r="M47" s="338"/>
      <c r="N47" s="338"/>
      <c r="O47" s="338"/>
      <c r="P47" s="338"/>
      <c r="Q47" s="338"/>
      <c r="R47" s="338"/>
      <c r="S47" s="338"/>
      <c r="T47" s="338"/>
      <c r="U47" s="338"/>
      <c r="V47" s="338"/>
      <c r="W47" s="338"/>
      <c r="X47" s="338"/>
      <c r="Y47" s="338"/>
      <c r="Z47" s="338"/>
    </row>
    <row r="48" spans="1:26" ht="15.75" customHeight="1" x14ac:dyDescent="0.25">
      <c r="A48" s="337"/>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row>
    <row r="49" spans="1:26" ht="15.75" customHeight="1" thickBot="1" x14ac:dyDescent="0.3">
      <c r="A49" s="338"/>
      <c r="B49" s="338" t="s">
        <v>491</v>
      </c>
      <c r="C49" s="345">
        <f t="shared" ref="C49:G49" si="4">SUM(C15:C48)</f>
        <v>4250000</v>
      </c>
      <c r="D49" s="345">
        <f t="shared" si="4"/>
        <v>16474644.300000001</v>
      </c>
      <c r="E49" s="345">
        <f t="shared" si="4"/>
        <v>12025871.710000001</v>
      </c>
      <c r="F49" s="345">
        <f t="shared" si="4"/>
        <v>2205282</v>
      </c>
      <c r="G49" s="345">
        <f t="shared" si="4"/>
        <v>34955798.009999998</v>
      </c>
      <c r="H49" s="338">
        <v>34955798</v>
      </c>
      <c r="I49" s="338"/>
      <c r="J49" s="338"/>
      <c r="K49" s="338"/>
      <c r="L49" s="338"/>
      <c r="M49" s="338"/>
      <c r="N49" s="338"/>
      <c r="O49" s="338"/>
      <c r="P49" s="338"/>
      <c r="Q49" s="338"/>
      <c r="R49" s="338"/>
      <c r="S49" s="338"/>
      <c r="T49" s="338"/>
      <c r="U49" s="338"/>
      <c r="V49" s="338"/>
      <c r="W49" s="338"/>
      <c r="X49" s="338"/>
      <c r="Y49" s="338"/>
      <c r="Z49" s="338"/>
    </row>
    <row r="50" spans="1:26" ht="15.75" customHeight="1" thickTop="1" x14ac:dyDescent="0.25">
      <c r="A50" s="338"/>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row>
    <row r="51" spans="1:26" ht="15.75" customHeight="1" x14ac:dyDescent="0.25">
      <c r="A51" s="337"/>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row>
    <row r="52" spans="1:26" ht="15.75" customHeight="1" x14ac:dyDescent="0.25">
      <c r="A52" s="337"/>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row>
    <row r="53" spans="1:26" ht="15.75" customHeight="1" x14ac:dyDescent="0.25">
      <c r="A53" s="337"/>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row>
    <row r="54" spans="1:26" ht="15.75" customHeight="1" x14ac:dyDescent="0.25">
      <c r="A54" s="337"/>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row>
    <row r="55" spans="1:26" ht="15.75" customHeight="1" x14ac:dyDescent="0.25">
      <c r="A55" s="337"/>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row>
    <row r="56" spans="1:26" ht="15.75" customHeight="1" x14ac:dyDescent="0.25">
      <c r="A56" s="337"/>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row>
    <row r="57" spans="1:26" ht="15.75" customHeight="1" x14ac:dyDescent="0.25">
      <c r="A57" s="337"/>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row>
    <row r="58" spans="1:26" ht="15.75" customHeight="1" x14ac:dyDescent="0.25">
      <c r="A58" s="337"/>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row>
    <row r="59" spans="1:26" ht="15.75" customHeight="1" x14ac:dyDescent="0.25">
      <c r="A59" s="337"/>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row>
    <row r="60" spans="1:26" ht="15.75" customHeight="1" x14ac:dyDescent="0.25">
      <c r="A60" s="337"/>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row>
    <row r="61" spans="1:26" ht="15.75" customHeight="1" x14ac:dyDescent="0.25">
      <c r="A61" s="337"/>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row>
    <row r="62" spans="1:26" ht="15.75" customHeight="1" x14ac:dyDescent="0.25">
      <c r="A62" s="337"/>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row>
    <row r="63" spans="1:26" ht="15.75" customHeight="1" x14ac:dyDescent="0.25">
      <c r="A63" s="337"/>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row>
    <row r="64" spans="1:26" ht="15.75" customHeight="1" x14ac:dyDescent="0.25">
      <c r="A64" s="337"/>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row>
    <row r="65" spans="1:26" ht="15.75" customHeight="1" x14ac:dyDescent="0.25">
      <c r="A65" s="337"/>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row>
    <row r="66" spans="1:26" ht="15.75" customHeight="1" x14ac:dyDescent="0.25">
      <c r="A66" s="337"/>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row>
    <row r="67" spans="1:26" ht="15.75" customHeight="1" x14ac:dyDescent="0.25">
      <c r="A67" s="337"/>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row>
    <row r="68" spans="1:26" ht="15.75" customHeight="1" x14ac:dyDescent="0.25">
      <c r="A68" s="337"/>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row>
    <row r="69" spans="1:26" ht="15.75" customHeight="1" x14ac:dyDescent="0.25">
      <c r="A69" s="337"/>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row>
    <row r="70" spans="1:26" ht="15.75" customHeight="1" x14ac:dyDescent="0.25">
      <c r="A70" s="337"/>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row>
    <row r="71" spans="1:26" ht="15.75" customHeight="1" x14ac:dyDescent="0.25">
      <c r="A71" s="337"/>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row>
    <row r="72" spans="1:26" ht="15.75" customHeight="1" x14ac:dyDescent="0.25">
      <c r="A72" s="337"/>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row>
    <row r="73" spans="1:26" ht="15.75" customHeight="1" x14ac:dyDescent="0.25">
      <c r="A73" s="337"/>
      <c r="B73" s="338"/>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row>
    <row r="74" spans="1:26" ht="15.75" customHeight="1" x14ac:dyDescent="0.25">
      <c r="A74" s="337"/>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row>
    <row r="75" spans="1:26" ht="15.75" customHeight="1" x14ac:dyDescent="0.25">
      <c r="A75" s="337"/>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row>
    <row r="76" spans="1:26" ht="15.75" customHeight="1" x14ac:dyDescent="0.25">
      <c r="A76" s="337"/>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row>
    <row r="77" spans="1:26" ht="15.75" customHeight="1" x14ac:dyDescent="0.25">
      <c r="A77" s="337"/>
      <c r="B77" s="338"/>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row>
    <row r="78" spans="1:26" ht="15.75" customHeight="1" x14ac:dyDescent="0.25">
      <c r="A78" s="337"/>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row>
    <row r="79" spans="1:26" ht="15.75" customHeight="1" x14ac:dyDescent="0.25">
      <c r="A79" s="337"/>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row>
    <row r="80" spans="1:26" ht="15.75" customHeight="1" x14ac:dyDescent="0.25">
      <c r="A80" s="337"/>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row>
    <row r="81" spans="1:26" ht="15.75" customHeight="1" x14ac:dyDescent="0.25">
      <c r="A81" s="337"/>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row>
    <row r="82" spans="1:26" ht="15.75" customHeight="1" x14ac:dyDescent="0.25">
      <c r="A82" s="337"/>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row>
    <row r="83" spans="1:26" ht="15.75" customHeight="1" x14ac:dyDescent="0.25">
      <c r="A83" s="337"/>
      <c r="B83" s="338"/>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row>
    <row r="84" spans="1:26" ht="15.75" customHeight="1" x14ac:dyDescent="0.25">
      <c r="A84" s="337"/>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row>
    <row r="85" spans="1:26" ht="15.75" customHeight="1" x14ac:dyDescent="0.25">
      <c r="A85" s="337"/>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row>
    <row r="86" spans="1:26" ht="15.75" customHeight="1" x14ac:dyDescent="0.25">
      <c r="A86" s="337"/>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row>
    <row r="87" spans="1:26" ht="15.75" customHeight="1" x14ac:dyDescent="0.25">
      <c r="A87" s="337"/>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row>
    <row r="88" spans="1:26" ht="15.75" customHeight="1" x14ac:dyDescent="0.25">
      <c r="A88" s="337"/>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row>
    <row r="89" spans="1:26" ht="15.75" customHeight="1" x14ac:dyDescent="0.25">
      <c r="A89" s="337"/>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row>
    <row r="90" spans="1:26" ht="15.75" customHeight="1" x14ac:dyDescent="0.25">
      <c r="A90" s="337"/>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row>
    <row r="91" spans="1:26" ht="15.75" customHeight="1" x14ac:dyDescent="0.25">
      <c r="A91" s="337"/>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row>
    <row r="92" spans="1:26" ht="15.75" customHeight="1" x14ac:dyDescent="0.25">
      <c r="A92" s="337"/>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row>
    <row r="93" spans="1:26" ht="15.75" customHeight="1" x14ac:dyDescent="0.25">
      <c r="A93" s="337"/>
      <c r="B93" s="338"/>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row>
    <row r="94" spans="1:26" ht="15.75" customHeight="1" x14ac:dyDescent="0.25">
      <c r="A94" s="337"/>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row>
    <row r="95" spans="1:26" ht="15.75" customHeight="1" x14ac:dyDescent="0.25">
      <c r="A95" s="337"/>
      <c r="B95" s="338"/>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row>
    <row r="96" spans="1:26" ht="15.75" customHeight="1" x14ac:dyDescent="0.25">
      <c r="A96" s="337"/>
      <c r="B96" s="338"/>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row>
    <row r="97" spans="1:26" ht="15.75" customHeight="1" x14ac:dyDescent="0.25">
      <c r="A97" s="337"/>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row>
    <row r="98" spans="1:26" ht="15.75" customHeight="1" x14ac:dyDescent="0.25">
      <c r="A98" s="337"/>
      <c r="B98" s="33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row>
    <row r="99" spans="1:26" ht="15.75" customHeight="1" x14ac:dyDescent="0.25">
      <c r="A99" s="337"/>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row>
    <row r="100" spans="1:26" ht="15.75" customHeight="1" x14ac:dyDescent="0.25">
      <c r="A100" s="337"/>
      <c r="B100" s="33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row>
    <row r="101" spans="1:26" ht="15.75" customHeight="1" x14ac:dyDescent="0.25">
      <c r="A101" s="337"/>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row>
    <row r="102" spans="1:26" ht="15.75" customHeight="1" x14ac:dyDescent="0.25">
      <c r="A102" s="337"/>
      <c r="B102" s="33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row>
    <row r="103" spans="1:26" ht="15.75" customHeight="1" x14ac:dyDescent="0.25">
      <c r="A103" s="337"/>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row>
    <row r="104" spans="1:26" ht="15.75" customHeight="1" x14ac:dyDescent="0.25">
      <c r="A104" s="337"/>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row>
    <row r="105" spans="1:26" ht="15.75" customHeight="1" x14ac:dyDescent="0.25">
      <c r="A105" s="337"/>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row>
    <row r="106" spans="1:26" ht="15.75" customHeight="1" x14ac:dyDescent="0.25">
      <c r="A106" s="337"/>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row>
    <row r="107" spans="1:26" ht="15.75" customHeight="1" x14ac:dyDescent="0.25">
      <c r="A107" s="337"/>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row>
    <row r="108" spans="1:26" ht="15.75" customHeight="1" x14ac:dyDescent="0.25">
      <c r="A108" s="337"/>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row>
    <row r="109" spans="1:26" ht="15.75" customHeight="1" x14ac:dyDescent="0.25">
      <c r="A109" s="337"/>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row>
    <row r="110" spans="1:26" ht="15.75" customHeight="1" x14ac:dyDescent="0.25">
      <c r="A110" s="337"/>
      <c r="B110" s="33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row>
    <row r="111" spans="1:26" ht="15.75" customHeight="1" x14ac:dyDescent="0.25">
      <c r="A111" s="337"/>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row>
    <row r="112" spans="1:26" ht="15.75" customHeight="1" x14ac:dyDescent="0.25">
      <c r="A112" s="337"/>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row>
    <row r="113" spans="1:26" ht="15.75" customHeight="1" x14ac:dyDescent="0.25">
      <c r="A113" s="337"/>
      <c r="B113" s="338"/>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row>
    <row r="114" spans="1:26" ht="15.75" customHeight="1" x14ac:dyDescent="0.25">
      <c r="A114" s="337"/>
      <c r="B114" s="338"/>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row>
    <row r="115" spans="1:26" ht="15.75" customHeight="1" x14ac:dyDescent="0.25">
      <c r="A115" s="337"/>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row>
    <row r="116" spans="1:26" ht="15.75" customHeight="1" x14ac:dyDescent="0.25">
      <c r="A116" s="337"/>
      <c r="B116" s="338"/>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row>
    <row r="117" spans="1:26" ht="15.75" customHeight="1" x14ac:dyDescent="0.25">
      <c r="A117" s="337"/>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row>
    <row r="118" spans="1:26" ht="15.75" customHeight="1" x14ac:dyDescent="0.25">
      <c r="A118" s="337"/>
      <c r="B118" s="338"/>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row>
    <row r="119" spans="1:26" ht="15.75" customHeight="1" x14ac:dyDescent="0.25">
      <c r="A119" s="337"/>
      <c r="B119" s="338"/>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row>
    <row r="120" spans="1:26" ht="15.75" customHeight="1" x14ac:dyDescent="0.25">
      <c r="A120" s="337"/>
      <c r="B120" s="338"/>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row>
    <row r="121" spans="1:26" ht="15.75" customHeight="1" x14ac:dyDescent="0.25">
      <c r="A121" s="337"/>
      <c r="B121" s="338"/>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row>
    <row r="122" spans="1:26" ht="15.75" customHeight="1" x14ac:dyDescent="0.25">
      <c r="A122" s="337"/>
      <c r="B122" s="338"/>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row>
    <row r="123" spans="1:26" ht="15.75" customHeight="1" x14ac:dyDescent="0.25">
      <c r="A123" s="337"/>
      <c r="B123" s="338"/>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row>
    <row r="124" spans="1:26" ht="15.75" customHeight="1" x14ac:dyDescent="0.25">
      <c r="A124" s="337"/>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row>
    <row r="125" spans="1:26" ht="15.75" customHeight="1" x14ac:dyDescent="0.25">
      <c r="A125" s="337"/>
      <c r="B125" s="338"/>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row>
    <row r="126" spans="1:26" ht="15.75" customHeight="1" x14ac:dyDescent="0.25">
      <c r="A126" s="337"/>
      <c r="B126" s="338"/>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row>
    <row r="127" spans="1:26" ht="15.75" customHeight="1" x14ac:dyDescent="0.25">
      <c r="A127" s="337"/>
      <c r="B127" s="338"/>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row>
    <row r="128" spans="1:26" ht="15.75" customHeight="1" x14ac:dyDescent="0.25">
      <c r="A128" s="337"/>
      <c r="B128" s="338"/>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row>
    <row r="129" spans="1:26" ht="15.75" customHeight="1" x14ac:dyDescent="0.25">
      <c r="A129" s="337"/>
      <c r="B129" s="338"/>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row>
    <row r="130" spans="1:26" ht="15.75" customHeight="1" x14ac:dyDescent="0.25">
      <c r="A130" s="337"/>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row>
    <row r="131" spans="1:26" ht="15.75" customHeight="1" x14ac:dyDescent="0.25">
      <c r="A131" s="337"/>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row>
    <row r="132" spans="1:26" ht="15.75" customHeight="1" x14ac:dyDescent="0.25">
      <c r="A132" s="337"/>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row>
    <row r="133" spans="1:26" ht="15.75" customHeight="1" x14ac:dyDescent="0.25">
      <c r="A133" s="337"/>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row>
    <row r="134" spans="1:26" ht="15.75" customHeight="1" x14ac:dyDescent="0.25">
      <c r="A134" s="337"/>
      <c r="B134" s="338"/>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row>
    <row r="135" spans="1:26" ht="15.75" customHeight="1" x14ac:dyDescent="0.25">
      <c r="A135" s="337"/>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row>
    <row r="136" spans="1:26" ht="15.75" customHeight="1" x14ac:dyDescent="0.25">
      <c r="A136" s="337"/>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row>
    <row r="137" spans="1:26" ht="15.75" customHeight="1" x14ac:dyDescent="0.25">
      <c r="A137" s="337"/>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row>
    <row r="138" spans="1:26" ht="15.75" customHeight="1" x14ac:dyDescent="0.25">
      <c r="A138" s="337"/>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row>
    <row r="139" spans="1:26" ht="15.75" customHeight="1" x14ac:dyDescent="0.25">
      <c r="A139" s="337"/>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row>
    <row r="140" spans="1:26" ht="15.75" customHeight="1" x14ac:dyDescent="0.25">
      <c r="A140" s="337"/>
      <c r="B140" s="338"/>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row>
    <row r="141" spans="1:26" ht="15.75" customHeight="1" x14ac:dyDescent="0.25">
      <c r="A141" s="337"/>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row>
    <row r="142" spans="1:26" ht="15.75" customHeight="1" x14ac:dyDescent="0.25">
      <c r="A142" s="337"/>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row>
    <row r="143" spans="1:26" ht="15.75" customHeight="1" x14ac:dyDescent="0.25">
      <c r="A143" s="337"/>
      <c r="B143" s="338"/>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row>
    <row r="144" spans="1:26" ht="15.75" customHeight="1" x14ac:dyDescent="0.25">
      <c r="A144" s="337"/>
      <c r="B144" s="338"/>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row>
    <row r="145" spans="1:26" ht="15.75" customHeight="1" x14ac:dyDescent="0.25">
      <c r="A145" s="337"/>
      <c r="B145" s="338"/>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row>
    <row r="146" spans="1:26" ht="15.75" customHeight="1" x14ac:dyDescent="0.25">
      <c r="A146" s="337"/>
      <c r="B146" s="338"/>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row>
    <row r="147" spans="1:26" ht="15.75" customHeight="1" x14ac:dyDescent="0.25">
      <c r="A147" s="337"/>
      <c r="B147" s="338"/>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row>
    <row r="148" spans="1:26" ht="15.75" customHeight="1" x14ac:dyDescent="0.25">
      <c r="A148" s="337"/>
      <c r="B148" s="338"/>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row>
    <row r="149" spans="1:26" ht="15.75" customHeight="1" x14ac:dyDescent="0.25">
      <c r="A149" s="337"/>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row>
    <row r="150" spans="1:26" ht="15.75" customHeight="1" x14ac:dyDescent="0.25">
      <c r="A150" s="337"/>
      <c r="B150" s="338"/>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row>
    <row r="151" spans="1:26" ht="15.75" customHeight="1" x14ac:dyDescent="0.25">
      <c r="A151" s="337"/>
      <c r="B151" s="338"/>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row>
    <row r="152" spans="1:26" ht="15.75" customHeight="1" x14ac:dyDescent="0.25">
      <c r="A152" s="337"/>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row>
    <row r="153" spans="1:26" ht="15.75" customHeight="1" x14ac:dyDescent="0.25">
      <c r="A153" s="337"/>
      <c r="B153" s="338"/>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row>
    <row r="154" spans="1:26" ht="15.75" customHeight="1" x14ac:dyDescent="0.25">
      <c r="A154" s="337"/>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row>
    <row r="155" spans="1:26" ht="15.75" customHeight="1" x14ac:dyDescent="0.25">
      <c r="A155" s="337"/>
      <c r="B155" s="338"/>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row>
    <row r="156" spans="1:26" ht="15.75" customHeight="1" x14ac:dyDescent="0.25">
      <c r="A156" s="337"/>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row>
    <row r="157" spans="1:26" ht="15.75" customHeight="1" x14ac:dyDescent="0.25">
      <c r="A157" s="337"/>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row>
    <row r="158" spans="1:26" ht="15.75" customHeight="1" x14ac:dyDescent="0.25">
      <c r="A158" s="337"/>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row>
    <row r="159" spans="1:26" ht="15.75" customHeight="1" x14ac:dyDescent="0.25">
      <c r="A159" s="337"/>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row>
    <row r="160" spans="1:26" ht="15.75" customHeight="1" x14ac:dyDescent="0.25">
      <c r="A160" s="337"/>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row>
    <row r="161" spans="1:26" ht="15.75" customHeight="1" x14ac:dyDescent="0.25">
      <c r="A161" s="337"/>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row>
    <row r="162" spans="1:26" ht="15.75" customHeight="1" x14ac:dyDescent="0.25">
      <c r="A162" s="337"/>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row>
    <row r="163" spans="1:26" ht="15.75" customHeight="1" x14ac:dyDescent="0.25">
      <c r="A163" s="337"/>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row>
    <row r="164" spans="1:26" ht="15.75" customHeight="1" x14ac:dyDescent="0.25">
      <c r="A164" s="337"/>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row>
    <row r="165" spans="1:26" ht="15.75" customHeight="1" x14ac:dyDescent="0.25">
      <c r="A165" s="337"/>
      <c r="B165" s="338"/>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row>
    <row r="166" spans="1:26" ht="15.75" customHeight="1" x14ac:dyDescent="0.25">
      <c r="A166" s="337"/>
      <c r="B166" s="338"/>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row>
    <row r="167" spans="1:26" ht="15.75" customHeight="1" x14ac:dyDescent="0.25">
      <c r="A167" s="337"/>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row>
    <row r="168" spans="1:26" ht="15.75" customHeight="1" x14ac:dyDescent="0.25">
      <c r="A168" s="337"/>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row>
    <row r="169" spans="1:26" ht="15.75" customHeight="1" x14ac:dyDescent="0.25">
      <c r="A169" s="337"/>
      <c r="B169" s="338"/>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row>
    <row r="170" spans="1:26" ht="15.75" customHeight="1" x14ac:dyDescent="0.25">
      <c r="A170" s="337"/>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row>
    <row r="171" spans="1:26" ht="15.75" customHeight="1" x14ac:dyDescent="0.25">
      <c r="A171" s="337"/>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row>
    <row r="172" spans="1:26" ht="15.75" customHeight="1" x14ac:dyDescent="0.25">
      <c r="A172" s="337"/>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row>
    <row r="173" spans="1:26" ht="15.75" customHeight="1" x14ac:dyDescent="0.25">
      <c r="A173" s="337"/>
      <c r="B173" s="338"/>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row>
    <row r="174" spans="1:26" ht="15.75" customHeight="1" x14ac:dyDescent="0.25">
      <c r="A174" s="337"/>
      <c r="B174" s="338"/>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row>
    <row r="175" spans="1:26" ht="15.75" customHeight="1" x14ac:dyDescent="0.25">
      <c r="A175" s="337"/>
      <c r="B175" s="338"/>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row>
    <row r="176" spans="1:26" ht="15.75" customHeight="1" x14ac:dyDescent="0.25">
      <c r="A176" s="337"/>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row>
    <row r="177" spans="1:26" ht="15.75" customHeight="1" x14ac:dyDescent="0.25">
      <c r="A177" s="337"/>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row>
    <row r="178" spans="1:26" ht="15.75" customHeight="1" x14ac:dyDescent="0.25">
      <c r="A178" s="337"/>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row>
    <row r="179" spans="1:26" ht="15.75" customHeight="1" x14ac:dyDescent="0.25">
      <c r="A179" s="337"/>
      <c r="B179" s="338"/>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row>
    <row r="180" spans="1:26" ht="15.75" customHeight="1" x14ac:dyDescent="0.25">
      <c r="A180" s="337"/>
      <c r="B180" s="338"/>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row>
    <row r="181" spans="1:26" ht="15.75" customHeight="1" x14ac:dyDescent="0.25">
      <c r="A181" s="337"/>
      <c r="B181" s="338"/>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row>
    <row r="182" spans="1:26" ht="15.75" customHeight="1" x14ac:dyDescent="0.25">
      <c r="A182" s="337"/>
      <c r="B182" s="338"/>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row>
    <row r="183" spans="1:26" ht="15.75" customHeight="1" x14ac:dyDescent="0.25">
      <c r="A183" s="337"/>
      <c r="B183" s="338"/>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row>
    <row r="184" spans="1:26" ht="15.75" customHeight="1" x14ac:dyDescent="0.25">
      <c r="A184" s="337"/>
      <c r="B184" s="338"/>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row>
    <row r="185" spans="1:26" ht="15.75" customHeight="1" x14ac:dyDescent="0.25">
      <c r="A185" s="337"/>
      <c r="B185" s="338"/>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row>
    <row r="186" spans="1:26" ht="15.75" customHeight="1" x14ac:dyDescent="0.25">
      <c r="A186" s="337"/>
      <c r="B186" s="338"/>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row>
    <row r="187" spans="1:26" ht="15.75" customHeight="1" x14ac:dyDescent="0.25">
      <c r="A187" s="337"/>
      <c r="B187" s="338"/>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row>
    <row r="188" spans="1:26" ht="15.75" customHeight="1" x14ac:dyDescent="0.25">
      <c r="A188" s="337"/>
      <c r="B188" s="338"/>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row>
    <row r="189" spans="1:26" ht="15.75" customHeight="1" x14ac:dyDescent="0.25">
      <c r="A189" s="337"/>
      <c r="B189" s="338"/>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row>
    <row r="190" spans="1:26" ht="15.75" customHeight="1" x14ac:dyDescent="0.25">
      <c r="A190" s="337"/>
      <c r="B190" s="338"/>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row>
    <row r="191" spans="1:26" ht="15.75" customHeight="1" x14ac:dyDescent="0.25">
      <c r="A191" s="337"/>
      <c r="B191" s="338"/>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row>
    <row r="192" spans="1:26" ht="15.75" customHeight="1" x14ac:dyDescent="0.25">
      <c r="A192" s="337"/>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row>
    <row r="193" spans="1:26" ht="15.75" customHeight="1" x14ac:dyDescent="0.25">
      <c r="A193" s="337"/>
      <c r="B193" s="338"/>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row>
    <row r="194" spans="1:26" ht="15.75" customHeight="1" x14ac:dyDescent="0.25">
      <c r="A194" s="337"/>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row>
    <row r="195" spans="1:26" ht="15.75" customHeight="1" x14ac:dyDescent="0.25">
      <c r="A195" s="337"/>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row>
    <row r="196" spans="1:26" ht="15.75" customHeight="1" x14ac:dyDescent="0.25">
      <c r="A196" s="337"/>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row>
    <row r="197" spans="1:26" ht="15.75" customHeight="1" x14ac:dyDescent="0.25">
      <c r="A197" s="337"/>
      <c r="B197" s="338"/>
      <c r="C197" s="338"/>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row>
    <row r="198" spans="1:26" ht="15.75" customHeight="1" x14ac:dyDescent="0.25">
      <c r="A198" s="337"/>
      <c r="B198" s="338"/>
      <c r="C198" s="338"/>
      <c r="D198" s="338"/>
      <c r="E198" s="338"/>
      <c r="F198" s="338"/>
      <c r="G198" s="338"/>
      <c r="H198" s="338"/>
      <c r="I198" s="338"/>
      <c r="J198" s="338"/>
      <c r="K198" s="338"/>
      <c r="L198" s="338"/>
      <c r="M198" s="338"/>
      <c r="N198" s="338"/>
      <c r="O198" s="338"/>
      <c r="P198" s="338"/>
      <c r="Q198" s="338"/>
      <c r="R198" s="338"/>
      <c r="S198" s="338"/>
      <c r="T198" s="338"/>
      <c r="U198" s="338"/>
      <c r="V198" s="338"/>
      <c r="W198" s="338"/>
      <c r="X198" s="338"/>
      <c r="Y198" s="338"/>
      <c r="Z198" s="338"/>
    </row>
    <row r="199" spans="1:26" ht="15.75" customHeight="1" x14ac:dyDescent="0.25">
      <c r="A199" s="337"/>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row>
    <row r="200" spans="1:26" ht="15.75" customHeight="1" x14ac:dyDescent="0.25">
      <c r="A200" s="337"/>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row>
    <row r="201" spans="1:26" ht="15.75" customHeight="1" x14ac:dyDescent="0.25">
      <c r="A201" s="337"/>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row>
    <row r="202" spans="1:26" ht="15.75" customHeight="1" x14ac:dyDescent="0.25">
      <c r="A202" s="337"/>
      <c r="B202" s="338"/>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row>
    <row r="203" spans="1:26" ht="15.75" customHeight="1" x14ac:dyDescent="0.25">
      <c r="A203" s="337"/>
      <c r="B203" s="338"/>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row>
    <row r="204" spans="1:26" ht="15.75" customHeight="1" x14ac:dyDescent="0.25">
      <c r="A204" s="337"/>
      <c r="B204" s="338"/>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row>
    <row r="205" spans="1:26" ht="15.75" customHeight="1" x14ac:dyDescent="0.25">
      <c r="A205" s="337"/>
      <c r="B205" s="338"/>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row>
    <row r="206" spans="1:26" ht="15.75" customHeight="1" x14ac:dyDescent="0.25">
      <c r="A206" s="337"/>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row>
    <row r="207" spans="1:26" ht="15.75" customHeight="1" x14ac:dyDescent="0.25">
      <c r="A207" s="337"/>
      <c r="B207" s="338"/>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row>
    <row r="208" spans="1:26" ht="15.75" customHeight="1" x14ac:dyDescent="0.25">
      <c r="A208" s="337"/>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row>
    <row r="209" spans="1:26" ht="15.75" customHeight="1" x14ac:dyDescent="0.25">
      <c r="A209" s="337"/>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row>
    <row r="210" spans="1:26" ht="15.75" customHeight="1" x14ac:dyDescent="0.25">
      <c r="A210" s="337"/>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row>
    <row r="211" spans="1:26" ht="15.75" customHeight="1" x14ac:dyDescent="0.25">
      <c r="A211" s="337"/>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row>
    <row r="212" spans="1:26" ht="15.75" customHeight="1" x14ac:dyDescent="0.25">
      <c r="A212" s="337"/>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row>
    <row r="213" spans="1:26" ht="15.75" customHeight="1" x14ac:dyDescent="0.25">
      <c r="A213" s="337"/>
      <c r="B213" s="338"/>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row>
    <row r="214" spans="1:26" ht="15.75" customHeight="1" x14ac:dyDescent="0.25">
      <c r="A214" s="337"/>
      <c r="B214" s="338"/>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row>
    <row r="215" spans="1:26" ht="15.75" customHeight="1" x14ac:dyDescent="0.25">
      <c r="A215" s="337"/>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row>
    <row r="216" spans="1:26" ht="15.75" customHeight="1" x14ac:dyDescent="0.25">
      <c r="A216" s="337"/>
      <c r="B216" s="338"/>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row>
    <row r="217" spans="1:26" ht="15.75" customHeight="1" x14ac:dyDescent="0.25">
      <c r="A217" s="337"/>
      <c r="B217" s="338"/>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row>
    <row r="218" spans="1:26" ht="15.75" customHeight="1" x14ac:dyDescent="0.25">
      <c r="A218" s="337"/>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row>
    <row r="219" spans="1:26" ht="15.75" customHeight="1" x14ac:dyDescent="0.25">
      <c r="A219" s="337"/>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row>
    <row r="220" spans="1:26" ht="15.75" customHeight="1" x14ac:dyDescent="0.25">
      <c r="A220" s="337"/>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row>
    <row r="221" spans="1:26" ht="15.75" customHeight="1" x14ac:dyDescent="0.25">
      <c r="A221" s="337"/>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row>
    <row r="222" spans="1:26" ht="15.75" customHeight="1" x14ac:dyDescent="0.25">
      <c r="A222" s="337"/>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row>
    <row r="223" spans="1:26" ht="15.75" customHeight="1" x14ac:dyDescent="0.25">
      <c r="A223" s="337"/>
      <c r="B223" s="338"/>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row>
    <row r="224" spans="1:26" ht="15.75" customHeight="1" x14ac:dyDescent="0.25">
      <c r="A224" s="337"/>
      <c r="B224" s="338"/>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row>
    <row r="225" spans="1:26" ht="15.75" customHeight="1" x14ac:dyDescent="0.25">
      <c r="A225" s="337"/>
      <c r="B225" s="338"/>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row>
    <row r="226" spans="1:26" ht="15.75" customHeight="1" x14ac:dyDescent="0.25">
      <c r="A226" s="337"/>
      <c r="B226" s="338"/>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row>
    <row r="227" spans="1:26" ht="15.75" customHeight="1" x14ac:dyDescent="0.25">
      <c r="A227" s="337"/>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row>
    <row r="228" spans="1:26" ht="15.75" customHeight="1" x14ac:dyDescent="0.25">
      <c r="A228" s="337"/>
      <c r="B228" s="338"/>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row>
    <row r="229" spans="1:26" ht="15.75" customHeight="1" x14ac:dyDescent="0.25">
      <c r="A229" s="337"/>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row>
    <row r="230" spans="1:26" ht="15.75" customHeight="1" x14ac:dyDescent="0.25">
      <c r="A230" s="337"/>
      <c r="B230" s="338"/>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row>
    <row r="231" spans="1:26" ht="15.75" customHeight="1" x14ac:dyDescent="0.25">
      <c r="A231" s="337"/>
      <c r="B231" s="338"/>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row>
    <row r="232" spans="1:26" ht="15.75" customHeight="1" x14ac:dyDescent="0.25">
      <c r="A232" s="337"/>
      <c r="B232" s="338"/>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row>
    <row r="233" spans="1:26" ht="15.75" customHeight="1" x14ac:dyDescent="0.25">
      <c r="A233" s="337"/>
      <c r="B233" s="338"/>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row>
    <row r="234" spans="1:26" ht="15.75" customHeight="1" x14ac:dyDescent="0.25">
      <c r="A234" s="337"/>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row>
    <row r="235" spans="1:26" ht="15.75" customHeight="1" x14ac:dyDescent="0.25">
      <c r="A235" s="337"/>
      <c r="B235" s="338"/>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row>
    <row r="236" spans="1:26" ht="15.75" customHeight="1" x14ac:dyDescent="0.25">
      <c r="A236" s="337"/>
      <c r="B236" s="338"/>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row>
    <row r="237" spans="1:26" ht="15.75" customHeight="1" x14ac:dyDescent="0.25">
      <c r="A237" s="337"/>
      <c r="B237" s="338"/>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row>
    <row r="238" spans="1:26" ht="15.75" customHeight="1" x14ac:dyDescent="0.25">
      <c r="A238" s="337"/>
      <c r="B238" s="338"/>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row>
    <row r="239" spans="1:26" ht="15.75" customHeight="1" x14ac:dyDescent="0.25">
      <c r="A239" s="337"/>
      <c r="B239" s="338"/>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row>
    <row r="240" spans="1:26" ht="15.75" customHeight="1" x14ac:dyDescent="0.25">
      <c r="A240" s="337"/>
      <c r="B240" s="338"/>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row>
    <row r="241" spans="1:26" ht="15.75" customHeight="1" x14ac:dyDescent="0.25">
      <c r="A241" s="337"/>
      <c r="B241" s="338"/>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row>
    <row r="242" spans="1:26" ht="15.75" customHeight="1" x14ac:dyDescent="0.25">
      <c r="A242" s="337"/>
      <c r="B242" s="338"/>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row>
    <row r="243" spans="1:26" ht="15.75" customHeight="1" x14ac:dyDescent="0.25">
      <c r="A243" s="337"/>
      <c r="B243" s="338"/>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row>
    <row r="244" spans="1:26" ht="15.75" customHeight="1" x14ac:dyDescent="0.25">
      <c r="A244" s="337"/>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row>
    <row r="245" spans="1:26" ht="15.75" customHeight="1" x14ac:dyDescent="0.25">
      <c r="A245" s="337"/>
      <c r="B245" s="338"/>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row>
    <row r="246" spans="1:26" ht="15.75" customHeight="1" x14ac:dyDescent="0.25">
      <c r="A246" s="337"/>
      <c r="B246" s="338"/>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row>
    <row r="247" spans="1:26" ht="15.75" customHeight="1" x14ac:dyDescent="0.25">
      <c r="A247" s="337"/>
      <c r="B247" s="338"/>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row>
    <row r="248" spans="1:26" ht="15.75" customHeight="1" x14ac:dyDescent="0.25">
      <c r="A248" s="337"/>
      <c r="B248" s="338"/>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row>
    <row r="249" spans="1:26" ht="15.75" customHeight="1" x14ac:dyDescent="0.25">
      <c r="A249" s="337"/>
      <c r="B249" s="338"/>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row>
    <row r="250" spans="1:26" ht="15.75" customHeight="1" x14ac:dyDescent="0.25">
      <c r="A250" s="337"/>
      <c r="B250" s="338"/>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row>
    <row r="251" spans="1:26" ht="15.75" customHeight="1" x14ac:dyDescent="0.25">
      <c r="A251" s="337"/>
      <c r="B251" s="338"/>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row>
    <row r="252" spans="1:26" ht="15.75" customHeight="1" x14ac:dyDescent="0.25">
      <c r="A252" s="337"/>
      <c r="B252" s="338"/>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row>
    <row r="253" spans="1:26" ht="15.75" customHeight="1" x14ac:dyDescent="0.25">
      <c r="A253" s="337"/>
      <c r="B253" s="338"/>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row>
    <row r="254" spans="1:26" ht="15.75" customHeight="1" x14ac:dyDescent="0.25">
      <c r="A254" s="337"/>
      <c r="B254" s="338"/>
      <c r="C254" s="338"/>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38"/>
      <c r="Z254" s="338"/>
    </row>
    <row r="255" spans="1:26" ht="15.75" customHeight="1" x14ac:dyDescent="0.25">
      <c r="A255" s="337"/>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row>
    <row r="256" spans="1:26" ht="15.75" customHeight="1" x14ac:dyDescent="0.25">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row>
    <row r="257" spans="1:26" ht="15.75" customHeight="1" x14ac:dyDescent="0.25">
      <c r="A257" s="337"/>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row>
    <row r="258" spans="1:26" ht="15.75" customHeight="1" x14ac:dyDescent="0.25">
      <c r="A258" s="337"/>
      <c r="B258" s="338"/>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row>
    <row r="259" spans="1:26" ht="15.75" customHeight="1" x14ac:dyDescent="0.25">
      <c r="A259" s="337"/>
      <c r="B259" s="338"/>
      <c r="C259" s="338"/>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8"/>
      <c r="Z259" s="338"/>
    </row>
    <row r="260" spans="1:26" ht="15.75" customHeight="1" x14ac:dyDescent="0.25">
      <c r="A260" s="337"/>
      <c r="B260" s="338"/>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row>
    <row r="261" spans="1:26" ht="15.75" customHeight="1" x14ac:dyDescent="0.25">
      <c r="A261" s="337"/>
      <c r="B261" s="338"/>
      <c r="C261" s="338"/>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row>
    <row r="262" spans="1:26" ht="15.75" customHeight="1" x14ac:dyDescent="0.25">
      <c r="A262" s="337"/>
      <c r="B262" s="338"/>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row>
    <row r="263" spans="1:26" ht="15.75" customHeight="1" x14ac:dyDescent="0.25">
      <c r="A263" s="337"/>
      <c r="B263" s="338"/>
      <c r="C263" s="338"/>
      <c r="D263" s="338"/>
      <c r="E263" s="338"/>
      <c r="F263" s="338"/>
      <c r="G263" s="338"/>
      <c r="H263" s="338"/>
      <c r="I263" s="338"/>
      <c r="J263" s="338"/>
      <c r="K263" s="338"/>
      <c r="L263" s="338"/>
      <c r="M263" s="338"/>
      <c r="N263" s="338"/>
      <c r="O263" s="338"/>
      <c r="P263" s="338"/>
      <c r="Q263" s="338"/>
      <c r="R263" s="338"/>
      <c r="S263" s="338"/>
      <c r="T263" s="338"/>
      <c r="U263" s="338"/>
      <c r="V263" s="338"/>
      <c r="W263" s="338"/>
      <c r="X263" s="338"/>
      <c r="Y263" s="338"/>
      <c r="Z263" s="338"/>
    </row>
    <row r="264" spans="1:26" ht="15.75" customHeight="1" x14ac:dyDescent="0.25">
      <c r="A264" s="337"/>
      <c r="B264" s="338"/>
      <c r="C264" s="338"/>
      <c r="D264" s="338"/>
      <c r="E264" s="338"/>
      <c r="F264" s="338"/>
      <c r="G264" s="338"/>
      <c r="H264" s="338"/>
      <c r="I264" s="338"/>
      <c r="J264" s="338"/>
      <c r="K264" s="338"/>
      <c r="L264" s="338"/>
      <c r="M264" s="338"/>
      <c r="N264" s="338"/>
      <c r="O264" s="338"/>
      <c r="P264" s="338"/>
      <c r="Q264" s="338"/>
      <c r="R264" s="338"/>
      <c r="S264" s="338"/>
      <c r="T264" s="338"/>
      <c r="U264" s="338"/>
      <c r="V264" s="338"/>
      <c r="W264" s="338"/>
      <c r="X264" s="338"/>
      <c r="Y264" s="338"/>
      <c r="Z264" s="338"/>
    </row>
    <row r="265" spans="1:26" ht="15.75" customHeight="1" x14ac:dyDescent="0.25">
      <c r="A265" s="337"/>
      <c r="B265" s="338"/>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row>
    <row r="266" spans="1:26" ht="15.75" customHeight="1" x14ac:dyDescent="0.25">
      <c r="A266" s="337"/>
      <c r="B266" s="338"/>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8"/>
      <c r="Z266" s="338"/>
    </row>
    <row r="267" spans="1:26" ht="15.75" customHeight="1" x14ac:dyDescent="0.25">
      <c r="A267" s="337"/>
      <c r="B267" s="338"/>
      <c r="C267" s="338"/>
      <c r="D267" s="338"/>
      <c r="E267" s="338"/>
      <c r="F267" s="338"/>
      <c r="G267" s="338"/>
      <c r="H267" s="338"/>
      <c r="I267" s="338"/>
      <c r="J267" s="338"/>
      <c r="K267" s="338"/>
      <c r="L267" s="338"/>
      <c r="M267" s="338"/>
      <c r="N267" s="338"/>
      <c r="O267" s="338"/>
      <c r="P267" s="338"/>
      <c r="Q267" s="338"/>
      <c r="R267" s="338"/>
      <c r="S267" s="338"/>
      <c r="T267" s="338"/>
      <c r="U267" s="338"/>
      <c r="V267" s="338"/>
      <c r="W267" s="338"/>
      <c r="X267" s="338"/>
      <c r="Y267" s="338"/>
      <c r="Z267" s="338"/>
    </row>
    <row r="268" spans="1:26" ht="15.75" customHeight="1" x14ac:dyDescent="0.25">
      <c r="A268" s="337"/>
      <c r="B268" s="338"/>
      <c r="C268" s="338"/>
      <c r="D268" s="338"/>
      <c r="E268" s="338"/>
      <c r="F268" s="338"/>
      <c r="G268" s="338"/>
      <c r="H268" s="338"/>
      <c r="I268" s="338"/>
      <c r="J268" s="338"/>
      <c r="K268" s="338"/>
      <c r="L268" s="338"/>
      <c r="M268" s="338"/>
      <c r="N268" s="338"/>
      <c r="O268" s="338"/>
      <c r="P268" s="338"/>
      <c r="Q268" s="338"/>
      <c r="R268" s="338"/>
      <c r="S268" s="338"/>
      <c r="T268" s="338"/>
      <c r="U268" s="338"/>
      <c r="V268" s="338"/>
      <c r="W268" s="338"/>
      <c r="X268" s="338"/>
      <c r="Y268" s="338"/>
      <c r="Z268" s="338"/>
    </row>
    <row r="269" spans="1:26" ht="15.75" customHeight="1" x14ac:dyDescent="0.25">
      <c r="A269" s="337"/>
      <c r="B269" s="338"/>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row>
    <row r="270" spans="1:26" ht="15.75" customHeight="1" x14ac:dyDescent="0.25">
      <c r="A270" s="337"/>
      <c r="B270" s="338"/>
      <c r="C270" s="338"/>
      <c r="D270" s="338"/>
      <c r="E270" s="338"/>
      <c r="F270" s="338"/>
      <c r="G270" s="338"/>
      <c r="H270" s="338"/>
      <c r="I270" s="338"/>
      <c r="J270" s="338"/>
      <c r="K270" s="338"/>
      <c r="L270" s="338"/>
      <c r="M270" s="338"/>
      <c r="N270" s="338"/>
      <c r="O270" s="338"/>
      <c r="P270" s="338"/>
      <c r="Q270" s="338"/>
      <c r="R270" s="338"/>
      <c r="S270" s="338"/>
      <c r="T270" s="338"/>
      <c r="U270" s="338"/>
      <c r="V270" s="338"/>
      <c r="W270" s="338"/>
      <c r="X270" s="338"/>
      <c r="Y270" s="338"/>
      <c r="Z270" s="338"/>
    </row>
    <row r="271" spans="1:26" ht="15.75" customHeight="1" x14ac:dyDescent="0.25">
      <c r="A271" s="337"/>
      <c r="B271" s="338"/>
      <c r="C271" s="338"/>
      <c r="D271" s="338"/>
      <c r="E271" s="338"/>
      <c r="F271" s="338"/>
      <c r="G271" s="338"/>
      <c r="H271" s="338"/>
      <c r="I271" s="338"/>
      <c r="J271" s="338"/>
      <c r="K271" s="338"/>
      <c r="L271" s="338"/>
      <c r="M271" s="338"/>
      <c r="N271" s="338"/>
      <c r="O271" s="338"/>
      <c r="P271" s="338"/>
      <c r="Q271" s="338"/>
      <c r="R271" s="338"/>
      <c r="S271" s="338"/>
      <c r="T271" s="338"/>
      <c r="U271" s="338"/>
      <c r="V271" s="338"/>
      <c r="W271" s="338"/>
      <c r="X271" s="338"/>
      <c r="Y271" s="338"/>
      <c r="Z271" s="338"/>
    </row>
    <row r="272" spans="1:26" ht="15.75" customHeight="1" x14ac:dyDescent="0.25">
      <c r="A272" s="337"/>
      <c r="B272" s="338"/>
      <c r="C272" s="338"/>
      <c r="D272" s="338"/>
      <c r="E272" s="338"/>
      <c r="F272" s="338"/>
      <c r="G272" s="338"/>
      <c r="H272" s="338"/>
      <c r="I272" s="338"/>
      <c r="J272" s="338"/>
      <c r="K272" s="338"/>
      <c r="L272" s="338"/>
      <c r="M272" s="338"/>
      <c r="N272" s="338"/>
      <c r="O272" s="338"/>
      <c r="P272" s="338"/>
      <c r="Q272" s="338"/>
      <c r="R272" s="338"/>
      <c r="S272" s="338"/>
      <c r="T272" s="338"/>
      <c r="U272" s="338"/>
      <c r="V272" s="338"/>
      <c r="W272" s="338"/>
      <c r="X272" s="338"/>
      <c r="Y272" s="338"/>
      <c r="Z272" s="338"/>
    </row>
    <row r="273" spans="1:26" ht="15.75" customHeight="1" x14ac:dyDescent="0.25">
      <c r="A273" s="337"/>
      <c r="B273" s="338"/>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row>
    <row r="274" spans="1:26" ht="15.75" customHeight="1" x14ac:dyDescent="0.25">
      <c r="A274" s="337"/>
      <c r="B274" s="338"/>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row>
    <row r="275" spans="1:26" ht="15.75" customHeight="1" x14ac:dyDescent="0.25">
      <c r="A275" s="337"/>
      <c r="B275" s="338"/>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row>
    <row r="276" spans="1:26" ht="15.75" customHeight="1" x14ac:dyDescent="0.25">
      <c r="A276" s="337"/>
      <c r="B276" s="338"/>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row>
    <row r="277" spans="1:26" ht="15.75" customHeight="1" x14ac:dyDescent="0.25">
      <c r="A277" s="337"/>
      <c r="B277" s="338"/>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row>
    <row r="278" spans="1:26" ht="15.75" customHeight="1" x14ac:dyDescent="0.25">
      <c r="A278" s="337"/>
      <c r="B278" s="338"/>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row>
    <row r="279" spans="1:26" ht="15.75" customHeight="1" x14ac:dyDescent="0.25">
      <c r="A279" s="337"/>
      <c r="B279" s="338"/>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row>
    <row r="280" spans="1:26" ht="15.75" customHeight="1" x14ac:dyDescent="0.25">
      <c r="A280" s="337"/>
      <c r="B280" s="338"/>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338"/>
      <c r="Y280" s="338"/>
      <c r="Z280" s="338"/>
    </row>
    <row r="281" spans="1:26" ht="15.75" customHeight="1" x14ac:dyDescent="0.25">
      <c r="A281" s="337"/>
      <c r="B281" s="338"/>
      <c r="C281" s="338"/>
      <c r="D281" s="338"/>
      <c r="E281" s="338"/>
      <c r="F281" s="338"/>
      <c r="G281" s="338"/>
      <c r="H281" s="338"/>
      <c r="I281" s="338"/>
      <c r="J281" s="338"/>
      <c r="K281" s="338"/>
      <c r="L281" s="338"/>
      <c r="M281" s="338"/>
      <c r="N281" s="338"/>
      <c r="O281" s="338"/>
      <c r="P281" s="338"/>
      <c r="Q281" s="338"/>
      <c r="R281" s="338"/>
      <c r="S281" s="338"/>
      <c r="T281" s="338"/>
      <c r="U281" s="338"/>
      <c r="V281" s="338"/>
      <c r="W281" s="338"/>
      <c r="X281" s="338"/>
      <c r="Y281" s="338"/>
      <c r="Z281" s="338"/>
    </row>
    <row r="282" spans="1:26" ht="15.75" customHeight="1" x14ac:dyDescent="0.25">
      <c r="A282" s="337"/>
      <c r="B282" s="338"/>
      <c r="C282" s="338"/>
      <c r="D282" s="338"/>
      <c r="E282" s="338"/>
      <c r="F282" s="338"/>
      <c r="G282" s="338"/>
      <c r="H282" s="338"/>
      <c r="I282" s="338"/>
      <c r="J282" s="338"/>
      <c r="K282" s="338"/>
      <c r="L282" s="338"/>
      <c r="M282" s="338"/>
      <c r="N282" s="338"/>
      <c r="O282" s="338"/>
      <c r="P282" s="338"/>
      <c r="Q282" s="338"/>
      <c r="R282" s="338"/>
      <c r="S282" s="338"/>
      <c r="T282" s="338"/>
      <c r="U282" s="338"/>
      <c r="V282" s="338"/>
      <c r="W282" s="338"/>
      <c r="X282" s="338"/>
      <c r="Y282" s="338"/>
      <c r="Z282" s="338"/>
    </row>
    <row r="283" spans="1:26" ht="15.75" customHeight="1" x14ac:dyDescent="0.25">
      <c r="A283" s="337"/>
      <c r="B283" s="338"/>
      <c r="C283" s="338"/>
      <c r="D283" s="338"/>
      <c r="E283" s="338"/>
      <c r="F283" s="338"/>
      <c r="G283" s="338"/>
      <c r="H283" s="338"/>
      <c r="I283" s="338"/>
      <c r="J283" s="338"/>
      <c r="K283" s="338"/>
      <c r="L283" s="338"/>
      <c r="M283" s="338"/>
      <c r="N283" s="338"/>
      <c r="O283" s="338"/>
      <c r="P283" s="338"/>
      <c r="Q283" s="338"/>
      <c r="R283" s="338"/>
      <c r="S283" s="338"/>
      <c r="T283" s="338"/>
      <c r="U283" s="338"/>
      <c r="V283" s="338"/>
      <c r="W283" s="338"/>
      <c r="X283" s="338"/>
      <c r="Y283" s="338"/>
      <c r="Z283" s="338"/>
    </row>
    <row r="284" spans="1:26" ht="15.75" customHeight="1" x14ac:dyDescent="0.25">
      <c r="A284" s="337"/>
      <c r="B284" s="338"/>
      <c r="C284" s="338"/>
      <c r="D284" s="338"/>
      <c r="E284" s="338"/>
      <c r="F284" s="338"/>
      <c r="G284" s="338"/>
      <c r="H284" s="338"/>
      <c r="I284" s="338"/>
      <c r="J284" s="338"/>
      <c r="K284" s="338"/>
      <c r="L284" s="338"/>
      <c r="M284" s="338"/>
      <c r="N284" s="338"/>
      <c r="O284" s="338"/>
      <c r="P284" s="338"/>
      <c r="Q284" s="338"/>
      <c r="R284" s="338"/>
      <c r="S284" s="338"/>
      <c r="T284" s="338"/>
      <c r="U284" s="338"/>
      <c r="V284" s="338"/>
      <c r="W284" s="338"/>
      <c r="X284" s="338"/>
      <c r="Y284" s="338"/>
      <c r="Z284" s="338"/>
    </row>
    <row r="285" spans="1:26" ht="15.75" customHeight="1" x14ac:dyDescent="0.25">
      <c r="A285" s="337"/>
      <c r="B285" s="338"/>
      <c r="C285" s="338"/>
      <c r="D285" s="338"/>
      <c r="E285" s="338"/>
      <c r="F285" s="338"/>
      <c r="G285" s="338"/>
      <c r="H285" s="338"/>
      <c r="I285" s="338"/>
      <c r="J285" s="338"/>
      <c r="K285" s="338"/>
      <c r="L285" s="338"/>
      <c r="M285" s="338"/>
      <c r="N285" s="338"/>
      <c r="O285" s="338"/>
      <c r="P285" s="338"/>
      <c r="Q285" s="338"/>
      <c r="R285" s="338"/>
      <c r="S285" s="338"/>
      <c r="T285" s="338"/>
      <c r="U285" s="338"/>
      <c r="V285" s="338"/>
      <c r="W285" s="338"/>
      <c r="X285" s="338"/>
      <c r="Y285" s="338"/>
      <c r="Z285" s="338"/>
    </row>
    <row r="286" spans="1:26" ht="15.75" customHeight="1" x14ac:dyDescent="0.25">
      <c r="A286" s="337"/>
      <c r="B286" s="338"/>
      <c r="C286" s="338"/>
      <c r="D286" s="338"/>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row>
    <row r="287" spans="1:26" ht="15.75" customHeight="1" x14ac:dyDescent="0.25">
      <c r="A287" s="337"/>
      <c r="B287" s="338"/>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row>
    <row r="288" spans="1:26" ht="15.75" customHeight="1" x14ac:dyDescent="0.25">
      <c r="A288" s="337"/>
      <c r="B288" s="338"/>
      <c r="C288" s="338"/>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row>
    <row r="289" spans="1:26" ht="15.75" customHeight="1" x14ac:dyDescent="0.25">
      <c r="A289" s="337"/>
      <c r="B289" s="338"/>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row>
    <row r="290" spans="1:26" ht="15.75" customHeight="1" x14ac:dyDescent="0.25">
      <c r="A290" s="337"/>
      <c r="B290" s="338"/>
      <c r="C290" s="338"/>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row>
    <row r="291" spans="1:26" ht="15.75" customHeight="1" x14ac:dyDescent="0.25">
      <c r="A291" s="337"/>
      <c r="B291" s="338"/>
      <c r="C291" s="338"/>
      <c r="D291" s="338"/>
      <c r="E291" s="338"/>
      <c r="F291" s="338"/>
      <c r="G291" s="338"/>
      <c r="H291" s="338"/>
      <c r="I291" s="338"/>
      <c r="J291" s="338"/>
      <c r="K291" s="338"/>
      <c r="L291" s="338"/>
      <c r="M291" s="338"/>
      <c r="N291" s="338"/>
      <c r="O291" s="338"/>
      <c r="P291" s="338"/>
      <c r="Q291" s="338"/>
      <c r="R291" s="338"/>
      <c r="S291" s="338"/>
      <c r="T291" s="338"/>
      <c r="U291" s="338"/>
      <c r="V291" s="338"/>
      <c r="W291" s="338"/>
      <c r="X291" s="338"/>
      <c r="Y291" s="338"/>
      <c r="Z291" s="338"/>
    </row>
    <row r="292" spans="1:26" ht="15.75" customHeight="1" x14ac:dyDescent="0.25">
      <c r="A292" s="337"/>
      <c r="B292" s="338"/>
      <c r="C292" s="338"/>
      <c r="D292" s="338"/>
      <c r="E292" s="338"/>
      <c r="F292" s="338"/>
      <c r="G292" s="338"/>
      <c r="H292" s="338"/>
      <c r="I292" s="338"/>
      <c r="J292" s="338"/>
      <c r="K292" s="338"/>
      <c r="L292" s="338"/>
      <c r="M292" s="338"/>
      <c r="N292" s="338"/>
      <c r="O292" s="338"/>
      <c r="P292" s="338"/>
      <c r="Q292" s="338"/>
      <c r="R292" s="338"/>
      <c r="S292" s="338"/>
      <c r="T292" s="338"/>
      <c r="U292" s="338"/>
      <c r="V292" s="338"/>
      <c r="W292" s="338"/>
      <c r="X292" s="338"/>
      <c r="Y292" s="338"/>
      <c r="Z292" s="338"/>
    </row>
    <row r="293" spans="1:26" ht="15.75" customHeight="1" x14ac:dyDescent="0.25">
      <c r="A293" s="337"/>
      <c r="B293" s="338"/>
      <c r="C293" s="338"/>
      <c r="D293" s="338"/>
      <c r="E293" s="338"/>
      <c r="F293" s="338"/>
      <c r="G293" s="338"/>
      <c r="H293" s="338"/>
      <c r="I293" s="338"/>
      <c r="J293" s="338"/>
      <c r="K293" s="338"/>
      <c r="L293" s="338"/>
      <c r="M293" s="338"/>
      <c r="N293" s="338"/>
      <c r="O293" s="338"/>
      <c r="P293" s="338"/>
      <c r="Q293" s="338"/>
      <c r="R293" s="338"/>
      <c r="S293" s="338"/>
      <c r="T293" s="338"/>
      <c r="U293" s="338"/>
      <c r="V293" s="338"/>
      <c r="W293" s="338"/>
      <c r="X293" s="338"/>
      <c r="Y293" s="338"/>
      <c r="Z293" s="338"/>
    </row>
    <row r="294" spans="1:26" ht="15.75" customHeight="1" x14ac:dyDescent="0.25">
      <c r="A294" s="337"/>
      <c r="B294" s="338"/>
      <c r="C294" s="338"/>
      <c r="D294" s="338"/>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row>
    <row r="295" spans="1:26" ht="15.75" customHeight="1" x14ac:dyDescent="0.25">
      <c r="A295" s="337"/>
      <c r="B295" s="338"/>
      <c r="C295" s="338"/>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row>
    <row r="296" spans="1:26" ht="15.75" customHeight="1" x14ac:dyDescent="0.25">
      <c r="A296" s="337"/>
      <c r="B296" s="338"/>
      <c r="C296" s="338"/>
      <c r="D296" s="338"/>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row>
    <row r="297" spans="1:26" ht="15.75" customHeight="1" x14ac:dyDescent="0.25">
      <c r="A297" s="337"/>
      <c r="B297" s="338"/>
      <c r="C297" s="338"/>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row>
    <row r="298" spans="1:26" ht="15.75" customHeight="1" x14ac:dyDescent="0.25">
      <c r="A298" s="337"/>
      <c r="B298" s="338"/>
      <c r="C298" s="338"/>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row>
    <row r="299" spans="1:26" ht="15.75" customHeight="1" x14ac:dyDescent="0.25">
      <c r="A299" s="337"/>
      <c r="B299" s="338"/>
      <c r="C299" s="338"/>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row>
    <row r="300" spans="1:26" ht="15.75" customHeight="1" x14ac:dyDescent="0.25">
      <c r="A300" s="337"/>
      <c r="B300" s="338"/>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row>
    <row r="301" spans="1:26" ht="15.75" customHeight="1" x14ac:dyDescent="0.25">
      <c r="A301" s="337"/>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row>
    <row r="302" spans="1:26" ht="15.75" customHeight="1" x14ac:dyDescent="0.25">
      <c r="A302" s="337"/>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row>
    <row r="303" spans="1:26" ht="15.75" customHeight="1" x14ac:dyDescent="0.25">
      <c r="A303" s="337"/>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row>
    <row r="304" spans="1:26" ht="15.75" customHeight="1" x14ac:dyDescent="0.25">
      <c r="A304" s="337"/>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row>
    <row r="305" spans="1:26" ht="15.75" customHeight="1" x14ac:dyDescent="0.25">
      <c r="A305" s="337"/>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row>
    <row r="306" spans="1:26" ht="15.75" customHeight="1" x14ac:dyDescent="0.25">
      <c r="A306" s="337"/>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row>
    <row r="307" spans="1:26" ht="15.75" customHeight="1" x14ac:dyDescent="0.25">
      <c r="A307" s="337"/>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row>
    <row r="308" spans="1:26" ht="15.75" customHeight="1" x14ac:dyDescent="0.25">
      <c r="A308" s="337"/>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row>
    <row r="309" spans="1:26" ht="15.75" customHeight="1" x14ac:dyDescent="0.25">
      <c r="A309" s="337"/>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row>
    <row r="310" spans="1:26" ht="15.75" customHeight="1" x14ac:dyDescent="0.25">
      <c r="A310" s="337"/>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row>
    <row r="311" spans="1:26" ht="15.75" customHeight="1" x14ac:dyDescent="0.25">
      <c r="A311" s="337"/>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row>
    <row r="312" spans="1:26" ht="15.75" customHeight="1" x14ac:dyDescent="0.25">
      <c r="A312" s="337"/>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row>
    <row r="313" spans="1:26" ht="15.75" customHeight="1" x14ac:dyDescent="0.25">
      <c r="A313" s="337"/>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row>
    <row r="314" spans="1:26" ht="15.75" customHeight="1" x14ac:dyDescent="0.25">
      <c r="A314" s="337"/>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row>
    <row r="315" spans="1:26" ht="15.75" customHeight="1" x14ac:dyDescent="0.25">
      <c r="A315" s="337"/>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row>
    <row r="316" spans="1:26" ht="15.75" customHeight="1" x14ac:dyDescent="0.25">
      <c r="A316" s="337"/>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row>
    <row r="317" spans="1:26" ht="15.75" customHeight="1" x14ac:dyDescent="0.25">
      <c r="A317" s="337"/>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row>
    <row r="318" spans="1:26" ht="15.75" customHeight="1" x14ac:dyDescent="0.25">
      <c r="A318" s="337"/>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row>
    <row r="319" spans="1:26" ht="15.75" customHeight="1" x14ac:dyDescent="0.25">
      <c r="A319" s="337"/>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row>
    <row r="320" spans="1:26" ht="15.75" customHeight="1" x14ac:dyDescent="0.25">
      <c r="A320" s="337"/>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row>
    <row r="321" spans="1:26" ht="15.75" customHeight="1" x14ac:dyDescent="0.25">
      <c r="A321" s="337"/>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row>
    <row r="322" spans="1:26" ht="15.75" customHeight="1" x14ac:dyDescent="0.25">
      <c r="A322" s="337"/>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row>
    <row r="323" spans="1:26" ht="15.75" customHeight="1" x14ac:dyDescent="0.25">
      <c r="A323" s="337"/>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row>
    <row r="324" spans="1:26" ht="15.75" customHeight="1" x14ac:dyDescent="0.25">
      <c r="A324" s="337"/>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row>
    <row r="325" spans="1:26" ht="15.75" customHeight="1" x14ac:dyDescent="0.25">
      <c r="A325" s="337"/>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row>
    <row r="326" spans="1:26" ht="15.75" customHeight="1" x14ac:dyDescent="0.25">
      <c r="A326" s="337"/>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row>
    <row r="327" spans="1:26" ht="15.75" customHeight="1" x14ac:dyDescent="0.25">
      <c r="A327" s="337"/>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row>
    <row r="328" spans="1:26" ht="15.75" customHeight="1" x14ac:dyDescent="0.25">
      <c r="A328" s="337"/>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row>
    <row r="329" spans="1:26" ht="15.75" customHeight="1" x14ac:dyDescent="0.25">
      <c r="A329" s="337"/>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row>
    <row r="330" spans="1:26" ht="15.75" customHeight="1" x14ac:dyDescent="0.25">
      <c r="A330" s="337"/>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row>
    <row r="331" spans="1:26" ht="15.75" customHeight="1" x14ac:dyDescent="0.25">
      <c r="A331" s="337"/>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row>
    <row r="332" spans="1:26" ht="15.75" customHeight="1" x14ac:dyDescent="0.25">
      <c r="A332" s="337"/>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row>
    <row r="333" spans="1:26" ht="15.75" customHeight="1" x14ac:dyDescent="0.25">
      <c r="A333" s="337"/>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row>
    <row r="334" spans="1:26" ht="15.75" customHeight="1" x14ac:dyDescent="0.25">
      <c r="A334" s="337"/>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row>
    <row r="335" spans="1:26" ht="15.75" customHeight="1" x14ac:dyDescent="0.25">
      <c r="A335" s="337"/>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row>
    <row r="336" spans="1:26" ht="15.75" customHeight="1" x14ac:dyDescent="0.25">
      <c r="A336" s="337"/>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row>
    <row r="337" spans="1:26" ht="15.75" customHeight="1" x14ac:dyDescent="0.25">
      <c r="A337" s="337"/>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row>
    <row r="338" spans="1:26" ht="15.75" customHeight="1" x14ac:dyDescent="0.25">
      <c r="A338" s="337"/>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row>
    <row r="339" spans="1:26" ht="15.75" customHeight="1" x14ac:dyDescent="0.25">
      <c r="A339" s="337"/>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row>
    <row r="340" spans="1:26" ht="15.75" customHeight="1" x14ac:dyDescent="0.25">
      <c r="A340" s="337"/>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row>
    <row r="341" spans="1:26" ht="15.75" customHeight="1" x14ac:dyDescent="0.25">
      <c r="A341" s="337"/>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row>
    <row r="342" spans="1:26" ht="15.75" customHeight="1" x14ac:dyDescent="0.25">
      <c r="A342" s="337"/>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row>
    <row r="343" spans="1:26" ht="15.75" customHeight="1" x14ac:dyDescent="0.25">
      <c r="A343" s="337"/>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row>
    <row r="344" spans="1:26" ht="15.75" customHeight="1" x14ac:dyDescent="0.25">
      <c r="A344" s="337"/>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row>
    <row r="345" spans="1:26" ht="15.75" customHeight="1" x14ac:dyDescent="0.25">
      <c r="A345" s="337"/>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row>
    <row r="346" spans="1:26" ht="15.75" customHeight="1" x14ac:dyDescent="0.25">
      <c r="A346" s="337"/>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row>
    <row r="347" spans="1:26" ht="15.75" customHeight="1" x14ac:dyDescent="0.25">
      <c r="A347" s="337"/>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row>
    <row r="348" spans="1:26" ht="15.75" customHeight="1" x14ac:dyDescent="0.25">
      <c r="A348" s="337"/>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row>
    <row r="349" spans="1:26" ht="15.75" customHeight="1" x14ac:dyDescent="0.25">
      <c r="A349" s="337"/>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row>
    <row r="350" spans="1:26" ht="15.75" customHeight="1" x14ac:dyDescent="0.25">
      <c r="A350" s="337"/>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row>
    <row r="351" spans="1:26" ht="15.75" customHeight="1" x14ac:dyDescent="0.25">
      <c r="A351" s="337"/>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row>
    <row r="352" spans="1:26" ht="15.75" customHeight="1" x14ac:dyDescent="0.25">
      <c r="A352" s="337"/>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row>
    <row r="353" spans="1:26" ht="15.75" customHeight="1" x14ac:dyDescent="0.25">
      <c r="A353" s="337"/>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row>
    <row r="354" spans="1:26" ht="15.75" customHeight="1" x14ac:dyDescent="0.25">
      <c r="A354" s="337"/>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row>
    <row r="355" spans="1:26" ht="15.75" customHeight="1" x14ac:dyDescent="0.25">
      <c r="A355" s="337"/>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row>
    <row r="356" spans="1:26" ht="15.75" customHeight="1" x14ac:dyDescent="0.25">
      <c r="A356" s="337"/>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row>
    <row r="357" spans="1:26" ht="15.75" customHeight="1" x14ac:dyDescent="0.25">
      <c r="A357" s="337"/>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row>
    <row r="358" spans="1:26" ht="15.75" customHeight="1" x14ac:dyDescent="0.25">
      <c r="A358" s="337"/>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row>
    <row r="359" spans="1:26" ht="15.75" customHeight="1" x14ac:dyDescent="0.25">
      <c r="A359" s="337"/>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row>
    <row r="360" spans="1:26" ht="15.75" customHeight="1" x14ac:dyDescent="0.25">
      <c r="A360" s="337"/>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row>
    <row r="361" spans="1:26" ht="15.75" customHeight="1" x14ac:dyDescent="0.25">
      <c r="A361" s="337"/>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row>
    <row r="362" spans="1:26" ht="15.75" customHeight="1" x14ac:dyDescent="0.25">
      <c r="A362" s="337"/>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row>
    <row r="363" spans="1:26" ht="15.75" customHeight="1" x14ac:dyDescent="0.25">
      <c r="A363" s="337"/>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row>
    <row r="364" spans="1:26" ht="15.75" customHeight="1" x14ac:dyDescent="0.25">
      <c r="A364" s="337"/>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row>
    <row r="365" spans="1:26" ht="15.75" customHeight="1" x14ac:dyDescent="0.25">
      <c r="A365" s="337"/>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row>
    <row r="366" spans="1:26" ht="15.75" customHeight="1" x14ac:dyDescent="0.25">
      <c r="A366" s="337"/>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row>
    <row r="367" spans="1:26" ht="15.75" customHeight="1" x14ac:dyDescent="0.25">
      <c r="A367" s="337"/>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row>
    <row r="368" spans="1:26" ht="15.75" customHeight="1" x14ac:dyDescent="0.25">
      <c r="A368" s="337"/>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row>
    <row r="369" spans="1:26" ht="15.75" customHeight="1" x14ac:dyDescent="0.25">
      <c r="A369" s="337"/>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row>
    <row r="370" spans="1:26" ht="15.75" customHeight="1" x14ac:dyDescent="0.25">
      <c r="A370" s="337"/>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row>
    <row r="371" spans="1:26" ht="15.75" customHeight="1" x14ac:dyDescent="0.25">
      <c r="A371" s="337"/>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row>
    <row r="372" spans="1:26" ht="15.75" customHeight="1" x14ac:dyDescent="0.25">
      <c r="A372" s="337"/>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row>
    <row r="373" spans="1:26" ht="15.75" customHeight="1" x14ac:dyDescent="0.25">
      <c r="A373" s="337"/>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row>
    <row r="374" spans="1:26" ht="15.75" customHeight="1" x14ac:dyDescent="0.25">
      <c r="A374" s="337"/>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row>
    <row r="375" spans="1:26" ht="15.75" customHeight="1" x14ac:dyDescent="0.25">
      <c r="A375" s="337"/>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row>
    <row r="376" spans="1:26" ht="15.75" customHeight="1" x14ac:dyDescent="0.25">
      <c r="A376" s="337"/>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row>
    <row r="377" spans="1:26" ht="15.75" customHeight="1" x14ac:dyDescent="0.25">
      <c r="A377" s="337"/>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row>
    <row r="378" spans="1:26" ht="15.75" customHeight="1" x14ac:dyDescent="0.25">
      <c r="A378" s="337"/>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row>
    <row r="379" spans="1:26" ht="15.75" customHeight="1" x14ac:dyDescent="0.25">
      <c r="A379" s="337"/>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row>
    <row r="380" spans="1:26" ht="15.75" customHeight="1" x14ac:dyDescent="0.25">
      <c r="A380" s="337"/>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row>
    <row r="381" spans="1:26" ht="15.75" customHeight="1" x14ac:dyDescent="0.25">
      <c r="A381" s="337"/>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row>
    <row r="382" spans="1:26" ht="15.75" customHeight="1" x14ac:dyDescent="0.25">
      <c r="A382" s="337"/>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row>
    <row r="383" spans="1:26" ht="15.75" customHeight="1" x14ac:dyDescent="0.25">
      <c r="A383" s="337"/>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row>
    <row r="384" spans="1:26" ht="15.75" customHeight="1" x14ac:dyDescent="0.25">
      <c r="A384" s="337"/>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row>
    <row r="385" spans="1:26" ht="15.75" customHeight="1" x14ac:dyDescent="0.25">
      <c r="A385" s="337"/>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row>
    <row r="386" spans="1:26" ht="15.75" customHeight="1" x14ac:dyDescent="0.25">
      <c r="A386" s="337"/>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row>
    <row r="387" spans="1:26" ht="15.75" customHeight="1" x14ac:dyDescent="0.25">
      <c r="A387" s="337"/>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row>
    <row r="388" spans="1:26" ht="15.75" customHeight="1" x14ac:dyDescent="0.25">
      <c r="A388" s="337"/>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row>
    <row r="389" spans="1:26" ht="15.75" customHeight="1" x14ac:dyDescent="0.25">
      <c r="A389" s="337"/>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row>
    <row r="390" spans="1:26" ht="15.75" customHeight="1" x14ac:dyDescent="0.25">
      <c r="A390" s="337"/>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row>
    <row r="391" spans="1:26" ht="15.75" customHeight="1" x14ac:dyDescent="0.25">
      <c r="A391" s="337"/>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row>
    <row r="392" spans="1:26" ht="15.75" customHeight="1" x14ac:dyDescent="0.25">
      <c r="A392" s="337"/>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row>
    <row r="393" spans="1:26" ht="15.75" customHeight="1" x14ac:dyDescent="0.25">
      <c r="A393" s="337"/>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row>
    <row r="394" spans="1:26" ht="15.75" customHeight="1" x14ac:dyDescent="0.25">
      <c r="A394" s="337"/>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row>
    <row r="395" spans="1:26" ht="15.75" customHeight="1" x14ac:dyDescent="0.25">
      <c r="A395" s="337"/>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row>
    <row r="396" spans="1:26" ht="15.75" customHeight="1" x14ac:dyDescent="0.25">
      <c r="A396" s="337"/>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row>
    <row r="397" spans="1:26" ht="15.75" customHeight="1" x14ac:dyDescent="0.25">
      <c r="A397" s="337"/>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row>
    <row r="398" spans="1:26" ht="15.75" customHeight="1" x14ac:dyDescent="0.25">
      <c r="A398" s="337"/>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row>
    <row r="399" spans="1:26" ht="15.75" customHeight="1" x14ac:dyDescent="0.25">
      <c r="A399" s="337"/>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row>
    <row r="400" spans="1:26" ht="15.75" customHeight="1" x14ac:dyDescent="0.25">
      <c r="A400" s="337"/>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row>
    <row r="401" spans="1:26" ht="15.75" customHeight="1" x14ac:dyDescent="0.25">
      <c r="A401" s="337"/>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row>
    <row r="402" spans="1:26" ht="15.75" customHeight="1" x14ac:dyDescent="0.25">
      <c r="A402" s="337"/>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row>
    <row r="403" spans="1:26" ht="15.75" customHeight="1" x14ac:dyDescent="0.25">
      <c r="A403" s="337"/>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row>
    <row r="404" spans="1:26" ht="15.75" customHeight="1" x14ac:dyDescent="0.25">
      <c r="A404" s="337"/>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row>
    <row r="405" spans="1:26" ht="15.75" customHeight="1" x14ac:dyDescent="0.25">
      <c r="A405" s="337"/>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row>
    <row r="406" spans="1:26" ht="15.75" customHeight="1" x14ac:dyDescent="0.25">
      <c r="A406" s="337"/>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row>
    <row r="407" spans="1:26" ht="15.75" customHeight="1" x14ac:dyDescent="0.25">
      <c r="A407" s="337"/>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row>
    <row r="408" spans="1:26" ht="15.75" customHeight="1" x14ac:dyDescent="0.25">
      <c r="A408" s="337"/>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row>
    <row r="409" spans="1:26" ht="15.75" customHeight="1" x14ac:dyDescent="0.25">
      <c r="A409" s="337"/>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row>
    <row r="410" spans="1:26" ht="15.75" customHeight="1" x14ac:dyDescent="0.25">
      <c r="A410" s="337"/>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row>
    <row r="411" spans="1:26" ht="15.75" customHeight="1" x14ac:dyDescent="0.25">
      <c r="A411" s="337"/>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row>
    <row r="412" spans="1:26" ht="15.75" customHeight="1" x14ac:dyDescent="0.25">
      <c r="A412" s="337"/>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row>
    <row r="413" spans="1:26" ht="15.75" customHeight="1" x14ac:dyDescent="0.25">
      <c r="A413" s="337"/>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row>
    <row r="414" spans="1:26" ht="15.75" customHeight="1" x14ac:dyDescent="0.25">
      <c r="A414" s="337"/>
      <c r="B414" s="338"/>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row>
    <row r="415" spans="1:26" ht="15.75" customHeight="1" x14ac:dyDescent="0.25">
      <c r="A415" s="337"/>
      <c r="B415" s="338"/>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row>
    <row r="416" spans="1:26" ht="15.75" customHeight="1" x14ac:dyDescent="0.25">
      <c r="A416" s="337"/>
      <c r="B416" s="338"/>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row>
    <row r="417" spans="1:26" ht="15.75" customHeight="1" x14ac:dyDescent="0.25">
      <c r="A417" s="337"/>
      <c r="B417" s="338"/>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row>
    <row r="418" spans="1:26" ht="15.75" customHeight="1" x14ac:dyDescent="0.25">
      <c r="A418" s="337"/>
      <c r="B418" s="338"/>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row>
    <row r="419" spans="1:26" ht="15.75" customHeight="1" x14ac:dyDescent="0.25">
      <c r="A419" s="337"/>
      <c r="B419" s="338"/>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row>
    <row r="420" spans="1:26" ht="15.75" customHeight="1" x14ac:dyDescent="0.25">
      <c r="A420" s="337"/>
      <c r="B420" s="338"/>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row>
    <row r="421" spans="1:26" ht="15.75" customHeight="1" x14ac:dyDescent="0.25">
      <c r="A421" s="337"/>
      <c r="B421" s="338"/>
      <c r="C421" s="338"/>
      <c r="D421" s="338"/>
      <c r="E421" s="338"/>
      <c r="F421" s="338"/>
      <c r="G421" s="338"/>
      <c r="H421" s="338"/>
      <c r="I421" s="338"/>
      <c r="J421" s="338"/>
      <c r="K421" s="338"/>
      <c r="L421" s="338"/>
      <c r="M421" s="338"/>
      <c r="N421" s="338"/>
      <c r="O421" s="338"/>
      <c r="P421" s="338"/>
      <c r="Q421" s="338"/>
      <c r="R421" s="338"/>
      <c r="S421" s="338"/>
      <c r="T421" s="338"/>
      <c r="U421" s="338"/>
      <c r="V421" s="338"/>
      <c r="W421" s="338"/>
      <c r="X421" s="338"/>
      <c r="Y421" s="338"/>
      <c r="Z421" s="338"/>
    </row>
    <row r="422" spans="1:26" ht="15.75" customHeight="1" x14ac:dyDescent="0.25">
      <c r="A422" s="337"/>
      <c r="B422" s="338"/>
      <c r="C422" s="338"/>
      <c r="D422" s="338"/>
      <c r="E422" s="338"/>
      <c r="F422" s="338"/>
      <c r="G422" s="338"/>
      <c r="H422" s="338"/>
      <c r="I422" s="338"/>
      <c r="J422" s="338"/>
      <c r="K422" s="338"/>
      <c r="L422" s="338"/>
      <c r="M422" s="338"/>
      <c r="N422" s="338"/>
      <c r="O422" s="338"/>
      <c r="P422" s="338"/>
      <c r="Q422" s="338"/>
      <c r="R422" s="338"/>
      <c r="S422" s="338"/>
      <c r="T422" s="338"/>
      <c r="U422" s="338"/>
      <c r="V422" s="338"/>
      <c r="W422" s="338"/>
      <c r="X422" s="338"/>
      <c r="Y422" s="338"/>
      <c r="Z422" s="338"/>
    </row>
    <row r="423" spans="1:26" ht="15.75" customHeight="1" x14ac:dyDescent="0.25">
      <c r="A423" s="337"/>
      <c r="B423" s="338"/>
      <c r="C423" s="338"/>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8"/>
      <c r="Z423" s="338"/>
    </row>
    <row r="424" spans="1:26" ht="15.75" customHeight="1" x14ac:dyDescent="0.25">
      <c r="A424" s="337"/>
      <c r="B424" s="338"/>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8"/>
      <c r="Z424" s="338"/>
    </row>
    <row r="425" spans="1:26" ht="15.75" customHeight="1" x14ac:dyDescent="0.25">
      <c r="A425" s="337"/>
      <c r="B425" s="338"/>
      <c r="C425" s="338"/>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row>
    <row r="426" spans="1:26" ht="15.75" customHeight="1" x14ac:dyDescent="0.25">
      <c r="A426" s="337"/>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row>
    <row r="427" spans="1:26" ht="15.75" customHeight="1" x14ac:dyDescent="0.25">
      <c r="A427" s="337"/>
      <c r="B427" s="338"/>
      <c r="C427" s="338"/>
      <c r="D427" s="338"/>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row>
    <row r="428" spans="1:26" ht="15.75" customHeight="1" x14ac:dyDescent="0.25">
      <c r="A428" s="337"/>
      <c r="B428" s="338"/>
      <c r="C428" s="338"/>
      <c r="D428" s="338"/>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row>
    <row r="429" spans="1:26" ht="15.75" customHeight="1" x14ac:dyDescent="0.25">
      <c r="A429" s="337"/>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row>
    <row r="430" spans="1:26" ht="15.75" customHeight="1" x14ac:dyDescent="0.25">
      <c r="A430" s="337"/>
      <c r="B430" s="338"/>
      <c r="C430" s="338"/>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row>
    <row r="431" spans="1:26" ht="15.75" customHeight="1" x14ac:dyDescent="0.25">
      <c r="A431" s="337"/>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c r="Y431" s="338"/>
      <c r="Z431" s="338"/>
    </row>
    <row r="432" spans="1:26" ht="15.75" customHeight="1" x14ac:dyDescent="0.25">
      <c r="A432" s="337"/>
      <c r="B432" s="338"/>
      <c r="C432" s="338"/>
      <c r="D432" s="338"/>
      <c r="E432" s="338"/>
      <c r="F432" s="338"/>
      <c r="G432" s="338"/>
      <c r="H432" s="338"/>
      <c r="I432" s="338"/>
      <c r="J432" s="338"/>
      <c r="K432" s="338"/>
      <c r="L432" s="338"/>
      <c r="M432" s="338"/>
      <c r="N432" s="338"/>
      <c r="O432" s="338"/>
      <c r="P432" s="338"/>
      <c r="Q432" s="338"/>
      <c r="R432" s="338"/>
      <c r="S432" s="338"/>
      <c r="T432" s="338"/>
      <c r="U432" s="338"/>
      <c r="V432" s="338"/>
      <c r="W432" s="338"/>
      <c r="X432" s="338"/>
      <c r="Y432" s="338"/>
      <c r="Z432" s="338"/>
    </row>
    <row r="433" spans="1:26" ht="15.75" customHeight="1" x14ac:dyDescent="0.25">
      <c r="A433" s="337"/>
      <c r="B433" s="338"/>
      <c r="C433" s="338"/>
      <c r="D433" s="338"/>
      <c r="E433" s="338"/>
      <c r="F433" s="338"/>
      <c r="G433" s="338"/>
      <c r="H433" s="338"/>
      <c r="I433" s="338"/>
      <c r="J433" s="338"/>
      <c r="K433" s="338"/>
      <c r="L433" s="338"/>
      <c r="M433" s="338"/>
      <c r="N433" s="338"/>
      <c r="O433" s="338"/>
      <c r="P433" s="338"/>
      <c r="Q433" s="338"/>
      <c r="R433" s="338"/>
      <c r="S433" s="338"/>
      <c r="T433" s="338"/>
      <c r="U433" s="338"/>
      <c r="V433" s="338"/>
      <c r="W433" s="338"/>
      <c r="X433" s="338"/>
      <c r="Y433" s="338"/>
      <c r="Z433" s="338"/>
    </row>
    <row r="434" spans="1:26" ht="15.75" customHeight="1" x14ac:dyDescent="0.25">
      <c r="A434" s="337"/>
      <c r="B434" s="338"/>
      <c r="C434" s="338"/>
      <c r="D434" s="338"/>
      <c r="E434" s="338"/>
      <c r="F434" s="338"/>
      <c r="G434" s="338"/>
      <c r="H434" s="338"/>
      <c r="I434" s="338"/>
      <c r="J434" s="338"/>
      <c r="K434" s="338"/>
      <c r="L434" s="338"/>
      <c r="M434" s="338"/>
      <c r="N434" s="338"/>
      <c r="O434" s="338"/>
      <c r="P434" s="338"/>
      <c r="Q434" s="338"/>
      <c r="R434" s="338"/>
      <c r="S434" s="338"/>
      <c r="T434" s="338"/>
      <c r="U434" s="338"/>
      <c r="V434" s="338"/>
      <c r="W434" s="338"/>
      <c r="X434" s="338"/>
      <c r="Y434" s="338"/>
      <c r="Z434" s="338"/>
    </row>
    <row r="435" spans="1:26" ht="15.75" customHeight="1" x14ac:dyDescent="0.25">
      <c r="A435" s="337"/>
      <c r="B435" s="338"/>
      <c r="C435" s="338"/>
      <c r="D435" s="338"/>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row>
    <row r="436" spans="1:26" ht="15.75" customHeight="1" x14ac:dyDescent="0.25">
      <c r="A436" s="337"/>
      <c r="B436" s="338"/>
      <c r="C436" s="338"/>
      <c r="D436" s="338"/>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row>
    <row r="437" spans="1:26" ht="15.75" customHeight="1" x14ac:dyDescent="0.25">
      <c r="A437" s="337"/>
      <c r="B437" s="338"/>
      <c r="C437" s="338"/>
      <c r="D437" s="338"/>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row>
    <row r="438" spans="1:26" ht="15.75" customHeight="1" x14ac:dyDescent="0.25">
      <c r="A438" s="337"/>
      <c r="B438" s="338"/>
      <c r="C438" s="338"/>
      <c r="D438" s="338"/>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row>
    <row r="439" spans="1:26" ht="15.75" customHeight="1" x14ac:dyDescent="0.25">
      <c r="A439" s="337"/>
      <c r="B439" s="338"/>
      <c r="C439" s="338"/>
      <c r="D439" s="338"/>
      <c r="E439" s="338"/>
      <c r="F439" s="338"/>
      <c r="G439" s="338"/>
      <c r="H439" s="338"/>
      <c r="I439" s="338"/>
      <c r="J439" s="338"/>
      <c r="K439" s="338"/>
      <c r="L439" s="338"/>
      <c r="M439" s="338"/>
      <c r="N439" s="338"/>
      <c r="O439" s="338"/>
      <c r="P439" s="338"/>
      <c r="Q439" s="338"/>
      <c r="R439" s="338"/>
      <c r="S439" s="338"/>
      <c r="T439" s="338"/>
      <c r="U439" s="338"/>
      <c r="V439" s="338"/>
      <c r="W439" s="338"/>
      <c r="X439" s="338"/>
      <c r="Y439" s="338"/>
      <c r="Z439" s="338"/>
    </row>
    <row r="440" spans="1:26" ht="15.75" customHeight="1" x14ac:dyDescent="0.25">
      <c r="A440" s="337"/>
      <c r="B440" s="338"/>
      <c r="C440" s="338"/>
      <c r="D440" s="338"/>
      <c r="E440" s="338"/>
      <c r="F440" s="338"/>
      <c r="G440" s="338"/>
      <c r="H440" s="338"/>
      <c r="I440" s="338"/>
      <c r="J440" s="338"/>
      <c r="K440" s="338"/>
      <c r="L440" s="338"/>
      <c r="M440" s="338"/>
      <c r="N440" s="338"/>
      <c r="O440" s="338"/>
      <c r="P440" s="338"/>
      <c r="Q440" s="338"/>
      <c r="R440" s="338"/>
      <c r="S440" s="338"/>
      <c r="T440" s="338"/>
      <c r="U440" s="338"/>
      <c r="V440" s="338"/>
      <c r="W440" s="338"/>
      <c r="X440" s="338"/>
      <c r="Y440" s="338"/>
      <c r="Z440" s="338"/>
    </row>
    <row r="441" spans="1:26" ht="15.75" customHeight="1" x14ac:dyDescent="0.25">
      <c r="A441" s="337"/>
      <c r="B441" s="338"/>
      <c r="C441" s="338"/>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row>
    <row r="442" spans="1:26" ht="15.75" customHeight="1" x14ac:dyDescent="0.25">
      <c r="A442" s="337"/>
      <c r="B442" s="338"/>
      <c r="C442" s="338"/>
      <c r="D442" s="338"/>
      <c r="E442" s="338"/>
      <c r="F442" s="338"/>
      <c r="G442" s="338"/>
      <c r="H442" s="338"/>
      <c r="I442" s="338"/>
      <c r="J442" s="338"/>
      <c r="K442" s="338"/>
      <c r="L442" s="338"/>
      <c r="M442" s="338"/>
      <c r="N442" s="338"/>
      <c r="O442" s="338"/>
      <c r="P442" s="338"/>
      <c r="Q442" s="338"/>
      <c r="R442" s="338"/>
      <c r="S442" s="338"/>
      <c r="T442" s="338"/>
      <c r="U442" s="338"/>
      <c r="V442" s="338"/>
      <c r="W442" s="338"/>
      <c r="X442" s="338"/>
      <c r="Y442" s="338"/>
      <c r="Z442" s="338"/>
    </row>
    <row r="443" spans="1:26" ht="15.75" customHeight="1" x14ac:dyDescent="0.25">
      <c r="A443" s="337"/>
      <c r="B443" s="338"/>
      <c r="C443" s="338"/>
      <c r="D443" s="338"/>
      <c r="E443" s="338"/>
      <c r="F443" s="338"/>
      <c r="G443" s="338"/>
      <c r="H443" s="338"/>
      <c r="I443" s="338"/>
      <c r="J443" s="338"/>
      <c r="K443" s="338"/>
      <c r="L443" s="338"/>
      <c r="M443" s="338"/>
      <c r="N443" s="338"/>
      <c r="O443" s="338"/>
      <c r="P443" s="338"/>
      <c r="Q443" s="338"/>
      <c r="R443" s="338"/>
      <c r="S443" s="338"/>
      <c r="T443" s="338"/>
      <c r="U443" s="338"/>
      <c r="V443" s="338"/>
      <c r="W443" s="338"/>
      <c r="X443" s="338"/>
      <c r="Y443" s="338"/>
      <c r="Z443" s="338"/>
    </row>
    <row r="444" spans="1:26" ht="15.75" customHeight="1" x14ac:dyDescent="0.25">
      <c r="A444" s="337"/>
      <c r="B444" s="338"/>
      <c r="C444" s="338"/>
      <c r="D444" s="338"/>
      <c r="E444" s="338"/>
      <c r="F444" s="338"/>
      <c r="G444" s="338"/>
      <c r="H444" s="338"/>
      <c r="I444" s="338"/>
      <c r="J444" s="338"/>
      <c r="K444" s="338"/>
      <c r="L444" s="338"/>
      <c r="M444" s="338"/>
      <c r="N444" s="338"/>
      <c r="O444" s="338"/>
      <c r="P444" s="338"/>
      <c r="Q444" s="338"/>
      <c r="R444" s="338"/>
      <c r="S444" s="338"/>
      <c r="T444" s="338"/>
      <c r="U444" s="338"/>
      <c r="V444" s="338"/>
      <c r="W444" s="338"/>
      <c r="X444" s="338"/>
      <c r="Y444" s="338"/>
      <c r="Z444" s="338"/>
    </row>
    <row r="445" spans="1:26" ht="15.75" customHeight="1" x14ac:dyDescent="0.25">
      <c r="A445" s="337"/>
      <c r="B445" s="338"/>
      <c r="C445" s="338"/>
      <c r="D445" s="338"/>
      <c r="E445" s="338"/>
      <c r="F445" s="338"/>
      <c r="G445" s="338"/>
      <c r="H445" s="338"/>
      <c r="I445" s="338"/>
      <c r="J445" s="338"/>
      <c r="K445" s="338"/>
      <c r="L445" s="338"/>
      <c r="M445" s="338"/>
      <c r="N445" s="338"/>
      <c r="O445" s="338"/>
      <c r="P445" s="338"/>
      <c r="Q445" s="338"/>
      <c r="R445" s="338"/>
      <c r="S445" s="338"/>
      <c r="T445" s="338"/>
      <c r="U445" s="338"/>
      <c r="V445" s="338"/>
      <c r="W445" s="338"/>
      <c r="X445" s="338"/>
      <c r="Y445" s="338"/>
      <c r="Z445" s="338"/>
    </row>
    <row r="446" spans="1:26" ht="15.75" customHeight="1" x14ac:dyDescent="0.25">
      <c r="A446" s="337"/>
      <c r="B446" s="338"/>
      <c r="C446" s="338"/>
      <c r="D446" s="338"/>
      <c r="E446" s="338"/>
      <c r="F446" s="338"/>
      <c r="G446" s="338"/>
      <c r="H446" s="338"/>
      <c r="I446" s="338"/>
      <c r="J446" s="338"/>
      <c r="K446" s="338"/>
      <c r="L446" s="338"/>
      <c r="M446" s="338"/>
      <c r="N446" s="338"/>
      <c r="O446" s="338"/>
      <c r="P446" s="338"/>
      <c r="Q446" s="338"/>
      <c r="R446" s="338"/>
      <c r="S446" s="338"/>
      <c r="T446" s="338"/>
      <c r="U446" s="338"/>
      <c r="V446" s="338"/>
      <c r="W446" s="338"/>
      <c r="X446" s="338"/>
      <c r="Y446" s="338"/>
      <c r="Z446" s="338"/>
    </row>
    <row r="447" spans="1:26" ht="15.75" customHeight="1" x14ac:dyDescent="0.25">
      <c r="A447" s="337"/>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row>
    <row r="448" spans="1:26" ht="15.75" customHeight="1" x14ac:dyDescent="0.25">
      <c r="A448" s="337"/>
      <c r="B448" s="338"/>
      <c r="C448" s="338"/>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row>
    <row r="449" spans="1:26" ht="15.75" customHeight="1" x14ac:dyDescent="0.25">
      <c r="A449" s="337"/>
      <c r="B449" s="338"/>
      <c r="C449" s="338"/>
      <c r="D449" s="338"/>
      <c r="E449" s="338"/>
      <c r="F449" s="338"/>
      <c r="G449" s="338"/>
      <c r="H449" s="338"/>
      <c r="I449" s="338"/>
      <c r="J449" s="338"/>
      <c r="K449" s="338"/>
      <c r="L449" s="338"/>
      <c r="M449" s="338"/>
      <c r="N449" s="338"/>
      <c r="O449" s="338"/>
      <c r="P449" s="338"/>
      <c r="Q449" s="338"/>
      <c r="R449" s="338"/>
      <c r="S449" s="338"/>
      <c r="T449" s="338"/>
      <c r="U449" s="338"/>
      <c r="V449" s="338"/>
      <c r="W449" s="338"/>
      <c r="X449" s="338"/>
      <c r="Y449" s="338"/>
      <c r="Z449" s="338"/>
    </row>
    <row r="450" spans="1:26" ht="15.75" customHeight="1" x14ac:dyDescent="0.25">
      <c r="A450" s="337"/>
      <c r="B450" s="338"/>
      <c r="C450" s="338"/>
      <c r="D450" s="338"/>
      <c r="E450" s="338"/>
      <c r="F450" s="338"/>
      <c r="G450" s="338"/>
      <c r="H450" s="338"/>
      <c r="I450" s="338"/>
      <c r="J450" s="338"/>
      <c r="K450" s="338"/>
      <c r="L450" s="338"/>
      <c r="M450" s="338"/>
      <c r="N450" s="338"/>
      <c r="O450" s="338"/>
      <c r="P450" s="338"/>
      <c r="Q450" s="338"/>
      <c r="R450" s="338"/>
      <c r="S450" s="338"/>
      <c r="T450" s="338"/>
      <c r="U450" s="338"/>
      <c r="V450" s="338"/>
      <c r="W450" s="338"/>
      <c r="X450" s="338"/>
      <c r="Y450" s="338"/>
      <c r="Z450" s="338"/>
    </row>
    <row r="451" spans="1:26" ht="15.75" customHeight="1" x14ac:dyDescent="0.25">
      <c r="A451" s="337"/>
      <c r="B451" s="338"/>
      <c r="C451" s="338"/>
      <c r="D451" s="338"/>
      <c r="E451" s="338"/>
      <c r="F451" s="338"/>
      <c r="G451" s="338"/>
      <c r="H451" s="338"/>
      <c r="I451" s="338"/>
      <c r="J451" s="338"/>
      <c r="K451" s="338"/>
      <c r="L451" s="338"/>
      <c r="M451" s="338"/>
      <c r="N451" s="338"/>
      <c r="O451" s="338"/>
      <c r="P451" s="338"/>
      <c r="Q451" s="338"/>
      <c r="R451" s="338"/>
      <c r="S451" s="338"/>
      <c r="T451" s="338"/>
      <c r="U451" s="338"/>
      <c r="V451" s="338"/>
      <c r="W451" s="338"/>
      <c r="X451" s="338"/>
      <c r="Y451" s="338"/>
      <c r="Z451" s="338"/>
    </row>
    <row r="452" spans="1:26" ht="15.75" customHeight="1" x14ac:dyDescent="0.25">
      <c r="A452" s="337"/>
      <c r="B452" s="338"/>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row>
    <row r="453" spans="1:26" ht="15.75" customHeight="1" x14ac:dyDescent="0.25">
      <c r="A453" s="337"/>
      <c r="B453" s="338"/>
      <c r="C453" s="338"/>
      <c r="D453" s="338"/>
      <c r="E453" s="338"/>
      <c r="F453" s="338"/>
      <c r="G453" s="338"/>
      <c r="H453" s="338"/>
      <c r="I453" s="338"/>
      <c r="J453" s="338"/>
      <c r="K453" s="338"/>
      <c r="L453" s="338"/>
      <c r="M453" s="338"/>
      <c r="N453" s="338"/>
      <c r="O453" s="338"/>
      <c r="P453" s="338"/>
      <c r="Q453" s="338"/>
      <c r="R453" s="338"/>
      <c r="S453" s="338"/>
      <c r="T453" s="338"/>
      <c r="U453" s="338"/>
      <c r="V453" s="338"/>
      <c r="W453" s="338"/>
      <c r="X453" s="338"/>
      <c r="Y453" s="338"/>
      <c r="Z453" s="338"/>
    </row>
    <row r="454" spans="1:26" ht="15.75" customHeight="1" x14ac:dyDescent="0.25">
      <c r="A454" s="337"/>
      <c r="B454" s="338"/>
      <c r="C454" s="338"/>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row>
    <row r="455" spans="1:26" ht="15.75" customHeight="1" x14ac:dyDescent="0.25">
      <c r="A455" s="337"/>
      <c r="B455" s="338"/>
      <c r="C455" s="338"/>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row>
    <row r="456" spans="1:26" ht="15.75" customHeight="1" x14ac:dyDescent="0.25">
      <c r="A456" s="337"/>
      <c r="B456" s="338"/>
      <c r="C456" s="338"/>
      <c r="D456" s="338"/>
      <c r="E456" s="338"/>
      <c r="F456" s="338"/>
      <c r="G456" s="338"/>
      <c r="H456" s="338"/>
      <c r="I456" s="338"/>
      <c r="J456" s="338"/>
      <c r="K456" s="338"/>
      <c r="L456" s="338"/>
      <c r="M456" s="338"/>
      <c r="N456" s="338"/>
      <c r="O456" s="338"/>
      <c r="P456" s="338"/>
      <c r="Q456" s="338"/>
      <c r="R456" s="338"/>
      <c r="S456" s="338"/>
      <c r="T456" s="338"/>
      <c r="U456" s="338"/>
      <c r="V456" s="338"/>
      <c r="W456" s="338"/>
      <c r="X456" s="338"/>
      <c r="Y456" s="338"/>
      <c r="Z456" s="338"/>
    </row>
    <row r="457" spans="1:26" ht="15.75" customHeight="1" x14ac:dyDescent="0.25">
      <c r="A457" s="337"/>
      <c r="B457" s="338"/>
      <c r="C457" s="338"/>
      <c r="D457" s="338"/>
      <c r="E457" s="338"/>
      <c r="F457" s="338"/>
      <c r="G457" s="338"/>
      <c r="H457" s="338"/>
      <c r="I457" s="338"/>
      <c r="J457" s="338"/>
      <c r="K457" s="338"/>
      <c r="L457" s="338"/>
      <c r="M457" s="338"/>
      <c r="N457" s="338"/>
      <c r="O457" s="338"/>
      <c r="P457" s="338"/>
      <c r="Q457" s="338"/>
      <c r="R457" s="338"/>
      <c r="S457" s="338"/>
      <c r="T457" s="338"/>
      <c r="U457" s="338"/>
      <c r="V457" s="338"/>
      <c r="W457" s="338"/>
      <c r="X457" s="338"/>
      <c r="Y457" s="338"/>
      <c r="Z457" s="338"/>
    </row>
    <row r="458" spans="1:26" ht="15.75" customHeight="1" x14ac:dyDescent="0.25">
      <c r="A458" s="337"/>
      <c r="B458" s="338"/>
      <c r="C458" s="338"/>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row>
    <row r="459" spans="1:26" ht="15.75" customHeight="1" x14ac:dyDescent="0.25">
      <c r="A459" s="337"/>
      <c r="B459" s="338"/>
      <c r="C459" s="338"/>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row>
    <row r="460" spans="1:26" ht="15.75" customHeight="1" x14ac:dyDescent="0.25">
      <c r="A460" s="337"/>
      <c r="B460" s="338"/>
      <c r="C460" s="338"/>
      <c r="D460" s="338"/>
      <c r="E460" s="338"/>
      <c r="F460" s="338"/>
      <c r="G460" s="338"/>
      <c r="H460" s="338"/>
      <c r="I460" s="338"/>
      <c r="J460" s="338"/>
      <c r="K460" s="338"/>
      <c r="L460" s="338"/>
      <c r="M460" s="338"/>
      <c r="N460" s="338"/>
      <c r="O460" s="338"/>
      <c r="P460" s="338"/>
      <c r="Q460" s="338"/>
      <c r="R460" s="338"/>
      <c r="S460" s="338"/>
      <c r="T460" s="338"/>
      <c r="U460" s="338"/>
      <c r="V460" s="338"/>
      <c r="W460" s="338"/>
      <c r="X460" s="338"/>
      <c r="Y460" s="338"/>
      <c r="Z460" s="338"/>
    </row>
    <row r="461" spans="1:26" ht="15.75" customHeight="1" x14ac:dyDescent="0.25">
      <c r="A461" s="337"/>
      <c r="B461" s="338"/>
      <c r="C461" s="338"/>
      <c r="D461" s="338"/>
      <c r="E461" s="338"/>
      <c r="F461" s="338"/>
      <c r="G461" s="338"/>
      <c r="H461" s="338"/>
      <c r="I461" s="338"/>
      <c r="J461" s="338"/>
      <c r="K461" s="338"/>
      <c r="L461" s="338"/>
      <c r="M461" s="338"/>
      <c r="N461" s="338"/>
      <c r="O461" s="338"/>
      <c r="P461" s="338"/>
      <c r="Q461" s="338"/>
      <c r="R461" s="338"/>
      <c r="S461" s="338"/>
      <c r="T461" s="338"/>
      <c r="U461" s="338"/>
      <c r="V461" s="338"/>
      <c r="W461" s="338"/>
      <c r="X461" s="338"/>
      <c r="Y461" s="338"/>
      <c r="Z461" s="338"/>
    </row>
    <row r="462" spans="1:26" ht="15.75" customHeight="1" x14ac:dyDescent="0.25">
      <c r="A462" s="337"/>
      <c r="B462" s="338"/>
      <c r="C462" s="338"/>
      <c r="D462" s="338"/>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row>
    <row r="463" spans="1:26" ht="15.75" customHeight="1" x14ac:dyDescent="0.25">
      <c r="A463" s="337"/>
      <c r="B463" s="338"/>
      <c r="C463" s="338"/>
      <c r="D463" s="338"/>
      <c r="E463" s="338"/>
      <c r="F463" s="338"/>
      <c r="G463" s="338"/>
      <c r="H463" s="338"/>
      <c r="I463" s="338"/>
      <c r="J463" s="338"/>
      <c r="K463" s="338"/>
      <c r="L463" s="338"/>
      <c r="M463" s="338"/>
      <c r="N463" s="338"/>
      <c r="O463" s="338"/>
      <c r="P463" s="338"/>
      <c r="Q463" s="338"/>
      <c r="R463" s="338"/>
      <c r="S463" s="338"/>
      <c r="T463" s="338"/>
      <c r="U463" s="338"/>
      <c r="V463" s="338"/>
      <c r="W463" s="338"/>
      <c r="X463" s="338"/>
      <c r="Y463" s="338"/>
      <c r="Z463" s="338"/>
    </row>
    <row r="464" spans="1:26" ht="15.75" customHeight="1" x14ac:dyDescent="0.25">
      <c r="A464" s="337"/>
      <c r="B464" s="338"/>
      <c r="C464" s="338"/>
      <c r="D464" s="338"/>
      <c r="E464" s="338"/>
      <c r="F464" s="338"/>
      <c r="G464" s="338"/>
      <c r="H464" s="338"/>
      <c r="I464" s="338"/>
      <c r="J464" s="338"/>
      <c r="K464" s="338"/>
      <c r="L464" s="338"/>
      <c r="M464" s="338"/>
      <c r="N464" s="338"/>
      <c r="O464" s="338"/>
      <c r="P464" s="338"/>
      <c r="Q464" s="338"/>
      <c r="R464" s="338"/>
      <c r="S464" s="338"/>
      <c r="T464" s="338"/>
      <c r="U464" s="338"/>
      <c r="V464" s="338"/>
      <c r="W464" s="338"/>
      <c r="X464" s="338"/>
      <c r="Y464" s="338"/>
      <c r="Z464" s="338"/>
    </row>
    <row r="465" spans="1:26" ht="15.75" customHeight="1" x14ac:dyDescent="0.25">
      <c r="A465" s="337"/>
      <c r="B465" s="338"/>
      <c r="C465" s="338"/>
      <c r="D465" s="338"/>
      <c r="E465" s="338"/>
      <c r="F465" s="338"/>
      <c r="G465" s="338"/>
      <c r="H465" s="338"/>
      <c r="I465" s="338"/>
      <c r="J465" s="338"/>
      <c r="K465" s="338"/>
      <c r="L465" s="338"/>
      <c r="M465" s="338"/>
      <c r="N465" s="338"/>
      <c r="O465" s="338"/>
      <c r="P465" s="338"/>
      <c r="Q465" s="338"/>
      <c r="R465" s="338"/>
      <c r="S465" s="338"/>
      <c r="T465" s="338"/>
      <c r="U465" s="338"/>
      <c r="V465" s="338"/>
      <c r="W465" s="338"/>
      <c r="X465" s="338"/>
      <c r="Y465" s="338"/>
      <c r="Z465" s="338"/>
    </row>
    <row r="466" spans="1:26" ht="15.75" customHeight="1" x14ac:dyDescent="0.25">
      <c r="A466" s="337"/>
      <c r="B466" s="338"/>
      <c r="C466" s="338"/>
      <c r="D466" s="338"/>
      <c r="E466" s="338"/>
      <c r="F466" s="338"/>
      <c r="G466" s="338"/>
      <c r="H466" s="338"/>
      <c r="I466" s="338"/>
      <c r="J466" s="338"/>
      <c r="K466" s="338"/>
      <c r="L466" s="338"/>
      <c r="M466" s="338"/>
      <c r="N466" s="338"/>
      <c r="O466" s="338"/>
      <c r="P466" s="338"/>
      <c r="Q466" s="338"/>
      <c r="R466" s="338"/>
      <c r="S466" s="338"/>
      <c r="T466" s="338"/>
      <c r="U466" s="338"/>
      <c r="V466" s="338"/>
      <c r="W466" s="338"/>
      <c r="X466" s="338"/>
      <c r="Y466" s="338"/>
      <c r="Z466" s="338"/>
    </row>
    <row r="467" spans="1:26" ht="15.75" customHeight="1" x14ac:dyDescent="0.25">
      <c r="A467" s="337"/>
      <c r="B467" s="338"/>
      <c r="C467" s="338"/>
      <c r="D467" s="338"/>
      <c r="E467" s="338"/>
      <c r="F467" s="338"/>
      <c r="G467" s="338"/>
      <c r="H467" s="338"/>
      <c r="I467" s="338"/>
      <c r="J467" s="338"/>
      <c r="K467" s="338"/>
      <c r="L467" s="338"/>
      <c r="M467" s="338"/>
      <c r="N467" s="338"/>
      <c r="O467" s="338"/>
      <c r="P467" s="338"/>
      <c r="Q467" s="338"/>
      <c r="R467" s="338"/>
      <c r="S467" s="338"/>
      <c r="T467" s="338"/>
      <c r="U467" s="338"/>
      <c r="V467" s="338"/>
      <c r="W467" s="338"/>
      <c r="X467" s="338"/>
      <c r="Y467" s="338"/>
      <c r="Z467" s="338"/>
    </row>
    <row r="468" spans="1:26" ht="15.75" customHeight="1" x14ac:dyDescent="0.25">
      <c r="A468" s="337"/>
      <c r="B468" s="338"/>
      <c r="C468" s="338"/>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row>
    <row r="469" spans="1:26" ht="15.75" customHeight="1" x14ac:dyDescent="0.25">
      <c r="A469" s="337"/>
      <c r="B469" s="338"/>
      <c r="C469" s="338"/>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row>
    <row r="470" spans="1:26" ht="15.75" customHeight="1" x14ac:dyDescent="0.25">
      <c r="A470" s="337"/>
      <c r="B470" s="338"/>
      <c r="C470" s="338"/>
      <c r="D470" s="338"/>
      <c r="E470" s="338"/>
      <c r="F470" s="338"/>
      <c r="G470" s="338"/>
      <c r="H470" s="338"/>
      <c r="I470" s="338"/>
      <c r="J470" s="338"/>
      <c r="K470" s="338"/>
      <c r="L470" s="338"/>
      <c r="M470" s="338"/>
      <c r="N470" s="338"/>
      <c r="O470" s="338"/>
      <c r="P470" s="338"/>
      <c r="Q470" s="338"/>
      <c r="R470" s="338"/>
      <c r="S470" s="338"/>
      <c r="T470" s="338"/>
      <c r="U470" s="338"/>
      <c r="V470" s="338"/>
      <c r="W470" s="338"/>
      <c r="X470" s="338"/>
      <c r="Y470" s="338"/>
      <c r="Z470" s="338"/>
    </row>
    <row r="471" spans="1:26" ht="15.75" customHeight="1" x14ac:dyDescent="0.25">
      <c r="A471" s="337"/>
      <c r="B471" s="338"/>
      <c r="C471" s="338"/>
      <c r="D471" s="338"/>
      <c r="E471" s="338"/>
      <c r="F471" s="338"/>
      <c r="G471" s="338"/>
      <c r="H471" s="338"/>
      <c r="I471" s="338"/>
      <c r="J471" s="338"/>
      <c r="K471" s="338"/>
      <c r="L471" s="338"/>
      <c r="M471" s="338"/>
      <c r="N471" s="338"/>
      <c r="O471" s="338"/>
      <c r="P471" s="338"/>
      <c r="Q471" s="338"/>
      <c r="R471" s="338"/>
      <c r="S471" s="338"/>
      <c r="T471" s="338"/>
      <c r="U471" s="338"/>
      <c r="V471" s="338"/>
      <c r="W471" s="338"/>
      <c r="X471" s="338"/>
      <c r="Y471" s="338"/>
      <c r="Z471" s="338"/>
    </row>
    <row r="472" spans="1:26" ht="15.75" customHeight="1" x14ac:dyDescent="0.25">
      <c r="A472" s="337"/>
      <c r="B472" s="338"/>
      <c r="C472" s="338"/>
      <c r="D472" s="338"/>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row>
    <row r="473" spans="1:26" ht="15.75" customHeight="1" x14ac:dyDescent="0.25">
      <c r="A473" s="337"/>
      <c r="B473" s="338"/>
      <c r="C473" s="338"/>
      <c r="D473" s="338"/>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row>
    <row r="474" spans="1:26" ht="15.75" customHeight="1" x14ac:dyDescent="0.25">
      <c r="A474" s="337"/>
      <c r="B474" s="338"/>
      <c r="C474" s="338"/>
      <c r="D474" s="338"/>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row>
    <row r="475" spans="1:26" ht="15.75" customHeight="1" x14ac:dyDescent="0.25">
      <c r="A475" s="337"/>
      <c r="B475" s="338"/>
      <c r="C475" s="338"/>
      <c r="D475" s="338"/>
      <c r="E475" s="338"/>
      <c r="F475" s="338"/>
      <c r="G475" s="338"/>
      <c r="H475" s="338"/>
      <c r="I475" s="338"/>
      <c r="J475" s="338"/>
      <c r="K475" s="338"/>
      <c r="L475" s="338"/>
      <c r="M475" s="338"/>
      <c r="N475" s="338"/>
      <c r="O475" s="338"/>
      <c r="P475" s="338"/>
      <c r="Q475" s="338"/>
      <c r="R475" s="338"/>
      <c r="S475" s="338"/>
      <c r="T475" s="338"/>
      <c r="U475" s="338"/>
      <c r="V475" s="338"/>
      <c r="W475" s="338"/>
      <c r="X475" s="338"/>
      <c r="Y475" s="338"/>
      <c r="Z475" s="338"/>
    </row>
    <row r="476" spans="1:26" ht="15.75" customHeight="1" x14ac:dyDescent="0.25">
      <c r="A476" s="337"/>
      <c r="B476" s="338"/>
      <c r="C476" s="338"/>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row>
    <row r="477" spans="1:26" ht="15.75" customHeight="1" x14ac:dyDescent="0.25">
      <c r="A477" s="337"/>
      <c r="B477" s="338"/>
      <c r="C477" s="338"/>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row>
    <row r="478" spans="1:26" ht="15.75" customHeight="1" x14ac:dyDescent="0.25">
      <c r="A478" s="337"/>
      <c r="B478" s="338"/>
      <c r="C478" s="338"/>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row>
    <row r="479" spans="1:26" ht="15.75" customHeight="1" x14ac:dyDescent="0.25">
      <c r="A479" s="337"/>
      <c r="B479" s="338"/>
      <c r="C479" s="338"/>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row>
    <row r="480" spans="1:26" ht="15.75" customHeight="1" x14ac:dyDescent="0.25">
      <c r="A480" s="337"/>
      <c r="B480" s="338"/>
      <c r="C480" s="338"/>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row>
    <row r="481" spans="1:26" ht="15.75" customHeight="1" x14ac:dyDescent="0.25">
      <c r="A481" s="337"/>
      <c r="B481" s="338"/>
      <c r="C481" s="338"/>
      <c r="D481" s="338"/>
      <c r="E481" s="338"/>
      <c r="F481" s="338"/>
      <c r="G481" s="338"/>
      <c r="H481" s="338"/>
      <c r="I481" s="338"/>
      <c r="J481" s="338"/>
      <c r="K481" s="338"/>
      <c r="L481" s="338"/>
      <c r="M481" s="338"/>
      <c r="N481" s="338"/>
      <c r="O481" s="338"/>
      <c r="P481" s="338"/>
      <c r="Q481" s="338"/>
      <c r="R481" s="338"/>
      <c r="S481" s="338"/>
      <c r="T481" s="338"/>
      <c r="U481" s="338"/>
      <c r="V481" s="338"/>
      <c r="W481" s="338"/>
      <c r="X481" s="338"/>
      <c r="Y481" s="338"/>
      <c r="Z481" s="338"/>
    </row>
    <row r="482" spans="1:26" ht="15.75" customHeight="1" x14ac:dyDescent="0.25">
      <c r="A482" s="337"/>
      <c r="B482" s="338"/>
      <c r="C482" s="338"/>
      <c r="D482" s="338"/>
      <c r="E482" s="338"/>
      <c r="F482" s="338"/>
      <c r="G482" s="338"/>
      <c r="H482" s="338"/>
      <c r="I482" s="338"/>
      <c r="J482" s="338"/>
      <c r="K482" s="338"/>
      <c r="L482" s="338"/>
      <c r="M482" s="338"/>
      <c r="N482" s="338"/>
      <c r="O482" s="338"/>
      <c r="P482" s="338"/>
      <c r="Q482" s="338"/>
      <c r="R482" s="338"/>
      <c r="S482" s="338"/>
      <c r="T482" s="338"/>
      <c r="U482" s="338"/>
      <c r="V482" s="338"/>
      <c r="W482" s="338"/>
      <c r="X482" s="338"/>
      <c r="Y482" s="338"/>
      <c r="Z482" s="338"/>
    </row>
    <row r="483" spans="1:26" ht="15.75" customHeight="1" x14ac:dyDescent="0.25">
      <c r="A483" s="337"/>
      <c r="B483" s="338"/>
      <c r="C483" s="338"/>
      <c r="D483" s="338"/>
      <c r="E483" s="338"/>
      <c r="F483" s="338"/>
      <c r="G483" s="338"/>
      <c r="H483" s="338"/>
      <c r="I483" s="338"/>
      <c r="J483" s="338"/>
      <c r="K483" s="338"/>
      <c r="L483" s="338"/>
      <c r="M483" s="338"/>
      <c r="N483" s="338"/>
      <c r="O483" s="338"/>
      <c r="P483" s="338"/>
      <c r="Q483" s="338"/>
      <c r="R483" s="338"/>
      <c r="S483" s="338"/>
      <c r="T483" s="338"/>
      <c r="U483" s="338"/>
      <c r="V483" s="338"/>
      <c r="W483" s="338"/>
      <c r="X483" s="338"/>
      <c r="Y483" s="338"/>
      <c r="Z483" s="338"/>
    </row>
    <row r="484" spans="1:26" ht="15.75" customHeight="1" x14ac:dyDescent="0.25">
      <c r="A484" s="337"/>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row>
    <row r="485" spans="1:26" ht="15.75" customHeight="1" x14ac:dyDescent="0.25">
      <c r="A485" s="337"/>
      <c r="B485" s="338"/>
      <c r="C485" s="338"/>
      <c r="D485" s="338"/>
      <c r="E485" s="338"/>
      <c r="F485" s="338"/>
      <c r="G485" s="338"/>
      <c r="H485" s="338"/>
      <c r="I485" s="338"/>
      <c r="J485" s="338"/>
      <c r="K485" s="338"/>
      <c r="L485" s="338"/>
      <c r="M485" s="338"/>
      <c r="N485" s="338"/>
      <c r="O485" s="338"/>
      <c r="P485" s="338"/>
      <c r="Q485" s="338"/>
      <c r="R485" s="338"/>
      <c r="S485" s="338"/>
      <c r="T485" s="338"/>
      <c r="U485" s="338"/>
      <c r="V485" s="338"/>
      <c r="W485" s="338"/>
      <c r="X485" s="338"/>
      <c r="Y485" s="338"/>
      <c r="Z485" s="338"/>
    </row>
    <row r="486" spans="1:26" ht="15.75" customHeight="1" x14ac:dyDescent="0.25">
      <c r="A486" s="337"/>
      <c r="B486" s="338"/>
      <c r="C486" s="338"/>
      <c r="D486" s="338"/>
      <c r="E486" s="338"/>
      <c r="F486" s="338"/>
      <c r="G486" s="338"/>
      <c r="H486" s="338"/>
      <c r="I486" s="338"/>
      <c r="J486" s="338"/>
      <c r="K486" s="338"/>
      <c r="L486" s="338"/>
      <c r="M486" s="338"/>
      <c r="N486" s="338"/>
      <c r="O486" s="338"/>
      <c r="P486" s="338"/>
      <c r="Q486" s="338"/>
      <c r="R486" s="338"/>
      <c r="S486" s="338"/>
      <c r="T486" s="338"/>
      <c r="U486" s="338"/>
      <c r="V486" s="338"/>
      <c r="W486" s="338"/>
      <c r="X486" s="338"/>
      <c r="Y486" s="338"/>
      <c r="Z486" s="338"/>
    </row>
    <row r="487" spans="1:26" ht="15.75" customHeight="1" x14ac:dyDescent="0.25">
      <c r="A487" s="337"/>
      <c r="B487" s="338"/>
      <c r="C487" s="338"/>
      <c r="D487" s="338"/>
      <c r="E487" s="338"/>
      <c r="F487" s="338"/>
      <c r="G487" s="338"/>
      <c r="H487" s="338"/>
      <c r="I487" s="338"/>
      <c r="J487" s="338"/>
      <c r="K487" s="338"/>
      <c r="L487" s="338"/>
      <c r="M487" s="338"/>
      <c r="N487" s="338"/>
      <c r="O487" s="338"/>
      <c r="P487" s="338"/>
      <c r="Q487" s="338"/>
      <c r="R487" s="338"/>
      <c r="S487" s="338"/>
      <c r="T487" s="338"/>
      <c r="U487" s="338"/>
      <c r="V487" s="338"/>
      <c r="W487" s="338"/>
      <c r="X487" s="338"/>
      <c r="Y487" s="338"/>
      <c r="Z487" s="338"/>
    </row>
    <row r="488" spans="1:26" ht="15.75" customHeight="1" x14ac:dyDescent="0.25">
      <c r="A488" s="337"/>
      <c r="B488" s="338"/>
      <c r="C488" s="338"/>
      <c r="D488" s="338"/>
      <c r="E488" s="338"/>
      <c r="F488" s="338"/>
      <c r="G488" s="338"/>
      <c r="H488" s="338"/>
      <c r="I488" s="338"/>
      <c r="J488" s="338"/>
      <c r="K488" s="338"/>
      <c r="L488" s="338"/>
      <c r="M488" s="338"/>
      <c r="N488" s="338"/>
      <c r="O488" s="338"/>
      <c r="P488" s="338"/>
      <c r="Q488" s="338"/>
      <c r="R488" s="338"/>
      <c r="S488" s="338"/>
      <c r="T488" s="338"/>
      <c r="U488" s="338"/>
      <c r="V488" s="338"/>
      <c r="W488" s="338"/>
      <c r="X488" s="338"/>
      <c r="Y488" s="338"/>
      <c r="Z488" s="338"/>
    </row>
    <row r="489" spans="1:26" ht="15.75" customHeight="1" x14ac:dyDescent="0.25">
      <c r="A489" s="337"/>
      <c r="B489" s="338"/>
      <c r="C489" s="338"/>
      <c r="D489" s="338"/>
      <c r="E489" s="338"/>
      <c r="F489" s="338"/>
      <c r="G489" s="338"/>
      <c r="H489" s="338"/>
      <c r="I489" s="338"/>
      <c r="J489" s="338"/>
      <c r="K489" s="338"/>
      <c r="L489" s="338"/>
      <c r="M489" s="338"/>
      <c r="N489" s="338"/>
      <c r="O489" s="338"/>
      <c r="P489" s="338"/>
      <c r="Q489" s="338"/>
      <c r="R489" s="338"/>
      <c r="S489" s="338"/>
      <c r="T489" s="338"/>
      <c r="U489" s="338"/>
      <c r="V489" s="338"/>
      <c r="W489" s="338"/>
      <c r="X489" s="338"/>
      <c r="Y489" s="338"/>
      <c r="Z489" s="338"/>
    </row>
    <row r="490" spans="1:26" ht="15.75" customHeight="1" x14ac:dyDescent="0.25">
      <c r="A490" s="337"/>
      <c r="B490" s="338"/>
      <c r="C490" s="338"/>
      <c r="D490" s="338"/>
      <c r="E490" s="338"/>
      <c r="F490" s="338"/>
      <c r="G490" s="338"/>
      <c r="H490" s="338"/>
      <c r="I490" s="338"/>
      <c r="J490" s="338"/>
      <c r="K490" s="338"/>
      <c r="L490" s="338"/>
      <c r="M490" s="338"/>
      <c r="N490" s="338"/>
      <c r="O490" s="338"/>
      <c r="P490" s="338"/>
      <c r="Q490" s="338"/>
      <c r="R490" s="338"/>
      <c r="S490" s="338"/>
      <c r="T490" s="338"/>
      <c r="U490" s="338"/>
      <c r="V490" s="338"/>
      <c r="W490" s="338"/>
      <c r="X490" s="338"/>
      <c r="Y490" s="338"/>
      <c r="Z490" s="338"/>
    </row>
    <row r="491" spans="1:26" ht="15.75" customHeight="1" x14ac:dyDescent="0.25">
      <c r="A491" s="337"/>
      <c r="B491" s="338"/>
      <c r="C491" s="338"/>
      <c r="D491" s="338"/>
      <c r="E491" s="338"/>
      <c r="F491" s="338"/>
      <c r="G491" s="338"/>
      <c r="H491" s="338"/>
      <c r="I491" s="338"/>
      <c r="J491" s="338"/>
      <c r="K491" s="338"/>
      <c r="L491" s="338"/>
      <c r="M491" s="338"/>
      <c r="N491" s="338"/>
      <c r="O491" s="338"/>
      <c r="P491" s="338"/>
      <c r="Q491" s="338"/>
      <c r="R491" s="338"/>
      <c r="S491" s="338"/>
      <c r="T491" s="338"/>
      <c r="U491" s="338"/>
      <c r="V491" s="338"/>
      <c r="W491" s="338"/>
      <c r="X491" s="338"/>
      <c r="Y491" s="338"/>
      <c r="Z491" s="338"/>
    </row>
    <row r="492" spans="1:26" ht="15.75" customHeight="1" x14ac:dyDescent="0.25">
      <c r="A492" s="337"/>
      <c r="B492" s="338"/>
      <c r="C492" s="338"/>
      <c r="D492" s="338"/>
      <c r="E492" s="338"/>
      <c r="F492" s="338"/>
      <c r="G492" s="338"/>
      <c r="H492" s="338"/>
      <c r="I492" s="338"/>
      <c r="J492" s="338"/>
      <c r="K492" s="338"/>
      <c r="L492" s="338"/>
      <c r="M492" s="338"/>
      <c r="N492" s="338"/>
      <c r="O492" s="338"/>
      <c r="P492" s="338"/>
      <c r="Q492" s="338"/>
      <c r="R492" s="338"/>
      <c r="S492" s="338"/>
      <c r="T492" s="338"/>
      <c r="U492" s="338"/>
      <c r="V492" s="338"/>
      <c r="W492" s="338"/>
      <c r="X492" s="338"/>
      <c r="Y492" s="338"/>
      <c r="Z492" s="338"/>
    </row>
    <row r="493" spans="1:26" ht="15.75" customHeight="1" x14ac:dyDescent="0.25">
      <c r="A493" s="337"/>
      <c r="B493" s="338"/>
      <c r="C493" s="338"/>
      <c r="D493" s="338"/>
      <c r="E493" s="338"/>
      <c r="F493" s="338"/>
      <c r="G493" s="338"/>
      <c r="H493" s="338"/>
      <c r="I493" s="338"/>
      <c r="J493" s="338"/>
      <c r="K493" s="338"/>
      <c r="L493" s="338"/>
      <c r="M493" s="338"/>
      <c r="N493" s="338"/>
      <c r="O493" s="338"/>
      <c r="P493" s="338"/>
      <c r="Q493" s="338"/>
      <c r="R493" s="338"/>
      <c r="S493" s="338"/>
      <c r="T493" s="338"/>
      <c r="U493" s="338"/>
      <c r="V493" s="338"/>
      <c r="W493" s="338"/>
      <c r="X493" s="338"/>
      <c r="Y493" s="338"/>
      <c r="Z493" s="338"/>
    </row>
    <row r="494" spans="1:26" ht="15.75" customHeight="1" x14ac:dyDescent="0.25">
      <c r="A494" s="337"/>
      <c r="B494" s="338"/>
      <c r="C494" s="338"/>
      <c r="D494" s="338"/>
      <c r="E494" s="338"/>
      <c r="F494" s="338"/>
      <c r="G494" s="338"/>
      <c r="H494" s="338"/>
      <c r="I494" s="338"/>
      <c r="J494" s="338"/>
      <c r="K494" s="338"/>
      <c r="L494" s="338"/>
      <c r="M494" s="338"/>
      <c r="N494" s="338"/>
      <c r="O494" s="338"/>
      <c r="P494" s="338"/>
      <c r="Q494" s="338"/>
      <c r="R494" s="338"/>
      <c r="S494" s="338"/>
      <c r="T494" s="338"/>
      <c r="U494" s="338"/>
      <c r="V494" s="338"/>
      <c r="W494" s="338"/>
      <c r="X494" s="338"/>
      <c r="Y494" s="338"/>
      <c r="Z494" s="338"/>
    </row>
    <row r="495" spans="1:26" ht="15.75" customHeight="1" x14ac:dyDescent="0.25">
      <c r="A495" s="337"/>
      <c r="B495" s="338"/>
      <c r="C495" s="338"/>
      <c r="D495" s="338"/>
      <c r="E495" s="338"/>
      <c r="F495" s="338"/>
      <c r="G495" s="338"/>
      <c r="H495" s="338"/>
      <c r="I495" s="338"/>
      <c r="J495" s="338"/>
      <c r="K495" s="338"/>
      <c r="L495" s="338"/>
      <c r="M495" s="338"/>
      <c r="N495" s="338"/>
      <c r="O495" s="338"/>
      <c r="P495" s="338"/>
      <c r="Q495" s="338"/>
      <c r="R495" s="338"/>
      <c r="S495" s="338"/>
      <c r="T495" s="338"/>
      <c r="U495" s="338"/>
      <c r="V495" s="338"/>
      <c r="W495" s="338"/>
      <c r="X495" s="338"/>
      <c r="Y495" s="338"/>
      <c r="Z495" s="338"/>
    </row>
    <row r="496" spans="1:26" ht="15.75" customHeight="1" x14ac:dyDescent="0.25">
      <c r="A496" s="337"/>
      <c r="B496" s="338"/>
      <c r="C496" s="338"/>
      <c r="D496" s="338"/>
      <c r="E496" s="338"/>
      <c r="F496" s="338"/>
      <c r="G496" s="338"/>
      <c r="H496" s="338"/>
      <c r="I496" s="338"/>
      <c r="J496" s="338"/>
      <c r="K496" s="338"/>
      <c r="L496" s="338"/>
      <c r="M496" s="338"/>
      <c r="N496" s="338"/>
      <c r="O496" s="338"/>
      <c r="P496" s="338"/>
      <c r="Q496" s="338"/>
      <c r="R496" s="338"/>
      <c r="S496" s="338"/>
      <c r="T496" s="338"/>
      <c r="U496" s="338"/>
      <c r="V496" s="338"/>
      <c r="W496" s="338"/>
      <c r="X496" s="338"/>
      <c r="Y496" s="338"/>
      <c r="Z496" s="338"/>
    </row>
    <row r="497" spans="1:26" ht="15.75" customHeight="1" x14ac:dyDescent="0.25">
      <c r="A497" s="337"/>
      <c r="B497" s="338"/>
      <c r="C497" s="338"/>
      <c r="D497" s="338"/>
      <c r="E497" s="338"/>
      <c r="F497" s="338"/>
      <c r="G497" s="338"/>
      <c r="H497" s="338"/>
      <c r="I497" s="338"/>
      <c r="J497" s="338"/>
      <c r="K497" s="338"/>
      <c r="L497" s="338"/>
      <c r="M497" s="338"/>
      <c r="N497" s="338"/>
      <c r="O497" s="338"/>
      <c r="P497" s="338"/>
      <c r="Q497" s="338"/>
      <c r="R497" s="338"/>
      <c r="S497" s="338"/>
      <c r="T497" s="338"/>
      <c r="U497" s="338"/>
      <c r="V497" s="338"/>
      <c r="W497" s="338"/>
      <c r="X497" s="338"/>
      <c r="Y497" s="338"/>
      <c r="Z497" s="338"/>
    </row>
    <row r="498" spans="1:26" ht="15.75" customHeight="1" x14ac:dyDescent="0.25">
      <c r="A498" s="337"/>
      <c r="B498" s="338"/>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8"/>
      <c r="Z498" s="338"/>
    </row>
    <row r="499" spans="1:26" ht="15.75" customHeight="1" x14ac:dyDescent="0.25">
      <c r="A499" s="337"/>
      <c r="B499" s="338"/>
      <c r="C499" s="338"/>
      <c r="D499" s="338"/>
      <c r="E499" s="338"/>
      <c r="F499" s="338"/>
      <c r="G499" s="338"/>
      <c r="H499" s="338"/>
      <c r="I499" s="338"/>
      <c r="J499" s="338"/>
      <c r="K499" s="338"/>
      <c r="L499" s="338"/>
      <c r="M499" s="338"/>
      <c r="N499" s="338"/>
      <c r="O499" s="338"/>
      <c r="P499" s="338"/>
      <c r="Q499" s="338"/>
      <c r="R499" s="338"/>
      <c r="S499" s="338"/>
      <c r="T499" s="338"/>
      <c r="U499" s="338"/>
      <c r="V499" s="338"/>
      <c r="W499" s="338"/>
      <c r="X499" s="338"/>
      <c r="Y499" s="338"/>
      <c r="Z499" s="338"/>
    </row>
    <row r="500" spans="1:26" ht="15.75" customHeight="1" x14ac:dyDescent="0.25">
      <c r="A500" s="337"/>
      <c r="B500" s="338"/>
      <c r="C500" s="338"/>
      <c r="D500" s="338"/>
      <c r="E500" s="338"/>
      <c r="F500" s="338"/>
      <c r="G500" s="338"/>
      <c r="H500" s="338"/>
      <c r="I500" s="338"/>
      <c r="J500" s="338"/>
      <c r="K500" s="338"/>
      <c r="L500" s="338"/>
      <c r="M500" s="338"/>
      <c r="N500" s="338"/>
      <c r="O500" s="338"/>
      <c r="P500" s="338"/>
      <c r="Q500" s="338"/>
      <c r="R500" s="338"/>
      <c r="S500" s="338"/>
      <c r="T500" s="338"/>
      <c r="U500" s="338"/>
      <c r="V500" s="338"/>
      <c r="W500" s="338"/>
      <c r="X500" s="338"/>
      <c r="Y500" s="338"/>
      <c r="Z500" s="338"/>
    </row>
    <row r="501" spans="1:26" ht="15.75" customHeight="1" x14ac:dyDescent="0.25">
      <c r="A501" s="337"/>
      <c r="B501" s="338"/>
      <c r="C501" s="338"/>
      <c r="D501" s="338"/>
      <c r="E501" s="338"/>
      <c r="F501" s="338"/>
      <c r="G501" s="338"/>
      <c r="H501" s="338"/>
      <c r="I501" s="338"/>
      <c r="J501" s="338"/>
      <c r="K501" s="338"/>
      <c r="L501" s="338"/>
      <c r="M501" s="338"/>
      <c r="N501" s="338"/>
      <c r="O501" s="338"/>
      <c r="P501" s="338"/>
      <c r="Q501" s="338"/>
      <c r="R501" s="338"/>
      <c r="S501" s="338"/>
      <c r="T501" s="338"/>
      <c r="U501" s="338"/>
      <c r="V501" s="338"/>
      <c r="W501" s="338"/>
      <c r="X501" s="338"/>
      <c r="Y501" s="338"/>
      <c r="Z501" s="338"/>
    </row>
    <row r="502" spans="1:26" ht="15.75" customHeight="1" x14ac:dyDescent="0.25">
      <c r="A502" s="337"/>
      <c r="B502" s="338"/>
      <c r="C502" s="338"/>
      <c r="D502" s="338"/>
      <c r="E502" s="338"/>
      <c r="F502" s="338"/>
      <c r="G502" s="338"/>
      <c r="H502" s="338"/>
      <c r="I502" s="338"/>
      <c r="J502" s="338"/>
      <c r="K502" s="338"/>
      <c r="L502" s="338"/>
      <c r="M502" s="338"/>
      <c r="N502" s="338"/>
      <c r="O502" s="338"/>
      <c r="P502" s="338"/>
      <c r="Q502" s="338"/>
      <c r="R502" s="338"/>
      <c r="S502" s="338"/>
      <c r="T502" s="338"/>
      <c r="U502" s="338"/>
      <c r="V502" s="338"/>
      <c r="W502" s="338"/>
      <c r="X502" s="338"/>
      <c r="Y502" s="338"/>
      <c r="Z502" s="338"/>
    </row>
    <row r="503" spans="1:26" ht="15.75" customHeight="1" x14ac:dyDescent="0.25">
      <c r="A503" s="337"/>
      <c r="B503" s="338"/>
      <c r="C503" s="338"/>
      <c r="D503" s="338"/>
      <c r="E503" s="338"/>
      <c r="F503" s="338"/>
      <c r="G503" s="338"/>
      <c r="H503" s="338"/>
      <c r="I503" s="338"/>
      <c r="J503" s="338"/>
      <c r="K503" s="338"/>
      <c r="L503" s="338"/>
      <c r="M503" s="338"/>
      <c r="N503" s="338"/>
      <c r="O503" s="338"/>
      <c r="P503" s="338"/>
      <c r="Q503" s="338"/>
      <c r="R503" s="338"/>
      <c r="S503" s="338"/>
      <c r="T503" s="338"/>
      <c r="U503" s="338"/>
      <c r="V503" s="338"/>
      <c r="W503" s="338"/>
      <c r="X503" s="338"/>
      <c r="Y503" s="338"/>
      <c r="Z503" s="338"/>
    </row>
    <row r="504" spans="1:26" ht="15.75" customHeight="1" x14ac:dyDescent="0.25">
      <c r="A504" s="337"/>
      <c r="B504" s="338"/>
      <c r="C504" s="338"/>
      <c r="D504" s="338"/>
      <c r="E504" s="338"/>
      <c r="F504" s="338"/>
      <c r="G504" s="338"/>
      <c r="H504" s="338"/>
      <c r="I504" s="338"/>
      <c r="J504" s="338"/>
      <c r="K504" s="338"/>
      <c r="L504" s="338"/>
      <c r="M504" s="338"/>
      <c r="N504" s="338"/>
      <c r="O504" s="338"/>
      <c r="P504" s="338"/>
      <c r="Q504" s="338"/>
      <c r="R504" s="338"/>
      <c r="S504" s="338"/>
      <c r="T504" s="338"/>
      <c r="U504" s="338"/>
      <c r="V504" s="338"/>
      <c r="W504" s="338"/>
      <c r="X504" s="338"/>
      <c r="Y504" s="338"/>
      <c r="Z504" s="338"/>
    </row>
    <row r="505" spans="1:26" ht="15.75" customHeight="1" x14ac:dyDescent="0.25">
      <c r="A505" s="337"/>
      <c r="B505" s="338"/>
      <c r="C505" s="338"/>
      <c r="D505" s="338"/>
      <c r="E505" s="338"/>
      <c r="F505" s="338"/>
      <c r="G505" s="338"/>
      <c r="H505" s="338"/>
      <c r="I505" s="338"/>
      <c r="J505" s="338"/>
      <c r="K505" s="338"/>
      <c r="L505" s="338"/>
      <c r="M505" s="338"/>
      <c r="N505" s="338"/>
      <c r="O505" s="338"/>
      <c r="P505" s="338"/>
      <c r="Q505" s="338"/>
      <c r="R505" s="338"/>
      <c r="S505" s="338"/>
      <c r="T505" s="338"/>
      <c r="U505" s="338"/>
      <c r="V505" s="338"/>
      <c r="W505" s="338"/>
      <c r="X505" s="338"/>
      <c r="Y505" s="338"/>
      <c r="Z505" s="338"/>
    </row>
    <row r="506" spans="1:26" ht="15.75" customHeight="1" x14ac:dyDescent="0.25">
      <c r="A506" s="337"/>
      <c r="B506" s="338"/>
      <c r="C506" s="338"/>
      <c r="D506" s="338"/>
      <c r="E506" s="338"/>
      <c r="F506" s="338"/>
      <c r="G506" s="338"/>
      <c r="H506" s="338"/>
      <c r="I506" s="338"/>
      <c r="J506" s="338"/>
      <c r="K506" s="338"/>
      <c r="L506" s="338"/>
      <c r="M506" s="338"/>
      <c r="N506" s="338"/>
      <c r="O506" s="338"/>
      <c r="P506" s="338"/>
      <c r="Q506" s="338"/>
      <c r="R506" s="338"/>
      <c r="S506" s="338"/>
      <c r="T506" s="338"/>
      <c r="U506" s="338"/>
      <c r="V506" s="338"/>
      <c r="W506" s="338"/>
      <c r="X506" s="338"/>
      <c r="Y506" s="338"/>
      <c r="Z506" s="338"/>
    </row>
    <row r="507" spans="1:26" ht="15.75" customHeight="1" x14ac:dyDescent="0.25">
      <c r="A507" s="337"/>
      <c r="B507" s="338"/>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8"/>
      <c r="Z507" s="338"/>
    </row>
    <row r="508" spans="1:26" ht="15.75" customHeight="1" x14ac:dyDescent="0.25">
      <c r="A508" s="337"/>
      <c r="B508" s="338"/>
      <c r="C508" s="338"/>
      <c r="D508" s="338"/>
      <c r="E508" s="338"/>
      <c r="F508" s="338"/>
      <c r="G508" s="338"/>
      <c r="H508" s="338"/>
      <c r="I508" s="338"/>
      <c r="J508" s="338"/>
      <c r="K508" s="338"/>
      <c r="L508" s="338"/>
      <c r="M508" s="338"/>
      <c r="N508" s="338"/>
      <c r="O508" s="338"/>
      <c r="P508" s="338"/>
      <c r="Q508" s="338"/>
      <c r="R508" s="338"/>
      <c r="S508" s="338"/>
      <c r="T508" s="338"/>
      <c r="U508" s="338"/>
      <c r="V508" s="338"/>
      <c r="W508" s="338"/>
      <c r="X508" s="338"/>
      <c r="Y508" s="338"/>
      <c r="Z508" s="338"/>
    </row>
    <row r="509" spans="1:26" ht="15.75" customHeight="1" x14ac:dyDescent="0.25">
      <c r="A509" s="337"/>
      <c r="B509" s="338"/>
      <c r="C509" s="338"/>
      <c r="D509" s="338"/>
      <c r="E509" s="338"/>
      <c r="F509" s="338"/>
      <c r="G509" s="338"/>
      <c r="H509" s="338"/>
      <c r="I509" s="338"/>
      <c r="J509" s="338"/>
      <c r="K509" s="338"/>
      <c r="L509" s="338"/>
      <c r="M509" s="338"/>
      <c r="N509" s="338"/>
      <c r="O509" s="338"/>
      <c r="P509" s="338"/>
      <c r="Q509" s="338"/>
      <c r="R509" s="338"/>
      <c r="S509" s="338"/>
      <c r="T509" s="338"/>
      <c r="U509" s="338"/>
      <c r="V509" s="338"/>
      <c r="W509" s="338"/>
      <c r="X509" s="338"/>
      <c r="Y509" s="338"/>
      <c r="Z509" s="338"/>
    </row>
    <row r="510" spans="1:26" ht="15.75" customHeight="1" x14ac:dyDescent="0.25">
      <c r="A510" s="337"/>
      <c r="B510" s="338"/>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row>
    <row r="511" spans="1:26" ht="15.75" customHeight="1" x14ac:dyDescent="0.25">
      <c r="A511" s="337"/>
      <c r="B511" s="338"/>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8"/>
      <c r="Z511" s="338"/>
    </row>
    <row r="512" spans="1:26" ht="15.75" customHeight="1" x14ac:dyDescent="0.25">
      <c r="A512" s="337"/>
      <c r="B512" s="338"/>
      <c r="C512" s="338"/>
      <c r="D512" s="338"/>
      <c r="E512" s="338"/>
      <c r="F512" s="338"/>
      <c r="G512" s="338"/>
      <c r="H512" s="338"/>
      <c r="I512" s="338"/>
      <c r="J512" s="338"/>
      <c r="K512" s="338"/>
      <c r="L512" s="338"/>
      <c r="M512" s="338"/>
      <c r="N512" s="338"/>
      <c r="O512" s="338"/>
      <c r="P512" s="338"/>
      <c r="Q512" s="338"/>
      <c r="R512" s="338"/>
      <c r="S512" s="338"/>
      <c r="T512" s="338"/>
      <c r="U512" s="338"/>
      <c r="V512" s="338"/>
      <c r="W512" s="338"/>
      <c r="X512" s="338"/>
      <c r="Y512" s="338"/>
      <c r="Z512" s="338"/>
    </row>
    <row r="513" spans="1:26" ht="15.75" customHeight="1" x14ac:dyDescent="0.25">
      <c r="A513" s="337"/>
      <c r="B513" s="338"/>
      <c r="C513" s="338"/>
      <c r="D513" s="338"/>
      <c r="E513" s="338"/>
      <c r="F513" s="338"/>
      <c r="G513" s="338"/>
      <c r="H513" s="338"/>
      <c r="I513" s="338"/>
      <c r="J513" s="338"/>
      <c r="K513" s="338"/>
      <c r="L513" s="338"/>
      <c r="M513" s="338"/>
      <c r="N513" s="338"/>
      <c r="O513" s="338"/>
      <c r="P513" s="338"/>
      <c r="Q513" s="338"/>
      <c r="R513" s="338"/>
      <c r="S513" s="338"/>
      <c r="T513" s="338"/>
      <c r="U513" s="338"/>
      <c r="V513" s="338"/>
      <c r="W513" s="338"/>
      <c r="X513" s="338"/>
      <c r="Y513" s="338"/>
      <c r="Z513" s="338"/>
    </row>
    <row r="514" spans="1:26" ht="15.75" customHeight="1" x14ac:dyDescent="0.25">
      <c r="A514" s="337"/>
      <c r="B514" s="338"/>
      <c r="C514" s="338"/>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row>
    <row r="515" spans="1:26" ht="15.75" customHeight="1" x14ac:dyDescent="0.25">
      <c r="A515" s="337"/>
      <c r="B515" s="338"/>
      <c r="C515" s="338"/>
      <c r="D515" s="338"/>
      <c r="E515" s="338"/>
      <c r="F515" s="338"/>
      <c r="G515" s="338"/>
      <c r="H515" s="338"/>
      <c r="I515" s="338"/>
      <c r="J515" s="338"/>
      <c r="K515" s="338"/>
      <c r="L515" s="338"/>
      <c r="M515" s="338"/>
      <c r="N515" s="338"/>
      <c r="O515" s="338"/>
      <c r="P515" s="338"/>
      <c r="Q515" s="338"/>
      <c r="R515" s="338"/>
      <c r="S515" s="338"/>
      <c r="T515" s="338"/>
      <c r="U515" s="338"/>
      <c r="V515" s="338"/>
      <c r="W515" s="338"/>
      <c r="X515" s="338"/>
      <c r="Y515" s="338"/>
      <c r="Z515" s="338"/>
    </row>
    <row r="516" spans="1:26" ht="15.75" customHeight="1" x14ac:dyDescent="0.25">
      <c r="A516" s="337"/>
      <c r="B516" s="338"/>
      <c r="C516" s="338"/>
      <c r="D516" s="338"/>
      <c r="E516" s="338"/>
      <c r="F516" s="338"/>
      <c r="G516" s="338"/>
      <c r="H516" s="338"/>
      <c r="I516" s="338"/>
      <c r="J516" s="338"/>
      <c r="K516" s="338"/>
      <c r="L516" s="338"/>
      <c r="M516" s="338"/>
      <c r="N516" s="338"/>
      <c r="O516" s="338"/>
      <c r="P516" s="338"/>
      <c r="Q516" s="338"/>
      <c r="R516" s="338"/>
      <c r="S516" s="338"/>
      <c r="T516" s="338"/>
      <c r="U516" s="338"/>
      <c r="V516" s="338"/>
      <c r="W516" s="338"/>
      <c r="X516" s="338"/>
      <c r="Y516" s="338"/>
      <c r="Z516" s="338"/>
    </row>
    <row r="517" spans="1:26" ht="15.75" customHeight="1" x14ac:dyDescent="0.25">
      <c r="A517" s="337"/>
      <c r="B517" s="338"/>
      <c r="C517" s="338"/>
      <c r="D517" s="338"/>
      <c r="E517" s="338"/>
      <c r="F517" s="338"/>
      <c r="G517" s="338"/>
      <c r="H517" s="338"/>
      <c r="I517" s="338"/>
      <c r="J517" s="338"/>
      <c r="K517" s="338"/>
      <c r="L517" s="338"/>
      <c r="M517" s="338"/>
      <c r="N517" s="338"/>
      <c r="O517" s="338"/>
      <c r="P517" s="338"/>
      <c r="Q517" s="338"/>
      <c r="R517" s="338"/>
      <c r="S517" s="338"/>
      <c r="T517" s="338"/>
      <c r="U517" s="338"/>
      <c r="V517" s="338"/>
      <c r="W517" s="338"/>
      <c r="X517" s="338"/>
      <c r="Y517" s="338"/>
      <c r="Z517" s="338"/>
    </row>
    <row r="518" spans="1:26" ht="15.75" customHeight="1" x14ac:dyDescent="0.25">
      <c r="A518" s="337"/>
      <c r="B518" s="338"/>
      <c r="C518" s="338"/>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row>
    <row r="519" spans="1:26" ht="15.75" customHeight="1" x14ac:dyDescent="0.25">
      <c r="A519" s="337"/>
      <c r="B519" s="338"/>
      <c r="C519" s="338"/>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row>
    <row r="520" spans="1:26" ht="15.75" customHeight="1" x14ac:dyDescent="0.25">
      <c r="A520" s="337"/>
      <c r="B520" s="338"/>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8"/>
      <c r="Z520" s="338"/>
    </row>
    <row r="521" spans="1:26" ht="15.75" customHeight="1" x14ac:dyDescent="0.25">
      <c r="A521" s="337"/>
      <c r="B521" s="338"/>
      <c r="C521" s="338"/>
      <c r="D521" s="338"/>
      <c r="E521" s="338"/>
      <c r="F521" s="338"/>
      <c r="G521" s="338"/>
      <c r="H521" s="338"/>
      <c r="I521" s="338"/>
      <c r="J521" s="338"/>
      <c r="K521" s="338"/>
      <c r="L521" s="338"/>
      <c r="M521" s="338"/>
      <c r="N521" s="338"/>
      <c r="O521" s="338"/>
      <c r="P521" s="338"/>
      <c r="Q521" s="338"/>
      <c r="R521" s="338"/>
      <c r="S521" s="338"/>
      <c r="T521" s="338"/>
      <c r="U521" s="338"/>
      <c r="V521" s="338"/>
      <c r="W521" s="338"/>
      <c r="X521" s="338"/>
      <c r="Y521" s="338"/>
      <c r="Z521" s="338"/>
    </row>
    <row r="522" spans="1:26" ht="15.75" customHeight="1" x14ac:dyDescent="0.25">
      <c r="A522" s="337"/>
      <c r="B522" s="338"/>
      <c r="C522" s="338"/>
      <c r="D522" s="338"/>
      <c r="E522" s="338"/>
      <c r="F522" s="338"/>
      <c r="G522" s="338"/>
      <c r="H522" s="338"/>
      <c r="I522" s="338"/>
      <c r="J522" s="338"/>
      <c r="K522" s="338"/>
      <c r="L522" s="338"/>
      <c r="M522" s="338"/>
      <c r="N522" s="338"/>
      <c r="O522" s="338"/>
      <c r="P522" s="338"/>
      <c r="Q522" s="338"/>
      <c r="R522" s="338"/>
      <c r="S522" s="338"/>
      <c r="T522" s="338"/>
      <c r="U522" s="338"/>
      <c r="V522" s="338"/>
      <c r="W522" s="338"/>
      <c r="X522" s="338"/>
      <c r="Y522" s="338"/>
      <c r="Z522" s="338"/>
    </row>
    <row r="523" spans="1:26" ht="15.75" customHeight="1" x14ac:dyDescent="0.25">
      <c r="A523" s="337"/>
      <c r="B523" s="338"/>
      <c r="C523" s="338"/>
      <c r="D523" s="338"/>
      <c r="E523" s="338"/>
      <c r="F523" s="338"/>
      <c r="G523" s="338"/>
      <c r="H523" s="338"/>
      <c r="I523" s="338"/>
      <c r="J523" s="338"/>
      <c r="K523" s="338"/>
      <c r="L523" s="338"/>
      <c r="M523" s="338"/>
      <c r="N523" s="338"/>
      <c r="O523" s="338"/>
      <c r="P523" s="338"/>
      <c r="Q523" s="338"/>
      <c r="R523" s="338"/>
      <c r="S523" s="338"/>
      <c r="T523" s="338"/>
      <c r="U523" s="338"/>
      <c r="V523" s="338"/>
      <c r="W523" s="338"/>
      <c r="X523" s="338"/>
      <c r="Y523" s="338"/>
      <c r="Z523" s="338"/>
    </row>
    <row r="524" spans="1:26" ht="15.75" customHeight="1" x14ac:dyDescent="0.25">
      <c r="A524" s="337"/>
      <c r="B524" s="338"/>
      <c r="C524" s="338"/>
      <c r="D524" s="338"/>
      <c r="E524" s="338"/>
      <c r="F524" s="338"/>
      <c r="G524" s="338"/>
      <c r="H524" s="338"/>
      <c r="I524" s="338"/>
      <c r="J524" s="338"/>
      <c r="K524" s="338"/>
      <c r="L524" s="338"/>
      <c r="M524" s="338"/>
      <c r="N524" s="338"/>
      <c r="O524" s="338"/>
      <c r="P524" s="338"/>
      <c r="Q524" s="338"/>
      <c r="R524" s="338"/>
      <c r="S524" s="338"/>
      <c r="T524" s="338"/>
      <c r="U524" s="338"/>
      <c r="V524" s="338"/>
      <c r="W524" s="338"/>
      <c r="X524" s="338"/>
      <c r="Y524" s="338"/>
      <c r="Z524" s="338"/>
    </row>
    <row r="525" spans="1:26" ht="15.75" customHeight="1" x14ac:dyDescent="0.25">
      <c r="A525" s="337"/>
      <c r="B525" s="338"/>
      <c r="C525" s="338"/>
      <c r="D525" s="338"/>
      <c r="E525" s="338"/>
      <c r="F525" s="338"/>
      <c r="G525" s="338"/>
      <c r="H525" s="338"/>
      <c r="I525" s="338"/>
      <c r="J525" s="338"/>
      <c r="K525" s="338"/>
      <c r="L525" s="338"/>
      <c r="M525" s="338"/>
      <c r="N525" s="338"/>
      <c r="O525" s="338"/>
      <c r="P525" s="338"/>
      <c r="Q525" s="338"/>
      <c r="R525" s="338"/>
      <c r="S525" s="338"/>
      <c r="T525" s="338"/>
      <c r="U525" s="338"/>
      <c r="V525" s="338"/>
      <c r="W525" s="338"/>
      <c r="X525" s="338"/>
      <c r="Y525" s="338"/>
      <c r="Z525" s="338"/>
    </row>
    <row r="526" spans="1:26" ht="15.75" customHeight="1" x14ac:dyDescent="0.25">
      <c r="A526" s="337"/>
      <c r="B526" s="338"/>
      <c r="C526" s="338"/>
      <c r="D526" s="338"/>
      <c r="E526" s="338"/>
      <c r="F526" s="338"/>
      <c r="G526" s="338"/>
      <c r="H526" s="338"/>
      <c r="I526" s="338"/>
      <c r="J526" s="338"/>
      <c r="K526" s="338"/>
      <c r="L526" s="338"/>
      <c r="M526" s="338"/>
      <c r="N526" s="338"/>
      <c r="O526" s="338"/>
      <c r="P526" s="338"/>
      <c r="Q526" s="338"/>
      <c r="R526" s="338"/>
      <c r="S526" s="338"/>
      <c r="T526" s="338"/>
      <c r="U526" s="338"/>
      <c r="V526" s="338"/>
      <c r="W526" s="338"/>
      <c r="X526" s="338"/>
      <c r="Y526" s="338"/>
      <c r="Z526" s="338"/>
    </row>
    <row r="527" spans="1:26" ht="15.75" customHeight="1" x14ac:dyDescent="0.25">
      <c r="A527" s="337"/>
      <c r="B527" s="338"/>
      <c r="C527" s="338"/>
      <c r="D527" s="338"/>
      <c r="E527" s="338"/>
      <c r="F527" s="338"/>
      <c r="G527" s="338"/>
      <c r="H527" s="338"/>
      <c r="I527" s="338"/>
      <c r="J527" s="338"/>
      <c r="K527" s="338"/>
      <c r="L527" s="338"/>
      <c r="M527" s="338"/>
      <c r="N527" s="338"/>
      <c r="O527" s="338"/>
      <c r="P527" s="338"/>
      <c r="Q527" s="338"/>
      <c r="R527" s="338"/>
      <c r="S527" s="338"/>
      <c r="T527" s="338"/>
      <c r="U527" s="338"/>
      <c r="V527" s="338"/>
      <c r="W527" s="338"/>
      <c r="X527" s="338"/>
      <c r="Y527" s="338"/>
      <c r="Z527" s="338"/>
    </row>
    <row r="528" spans="1:26" ht="15.75" customHeight="1" x14ac:dyDescent="0.25">
      <c r="A528" s="337"/>
      <c r="B528" s="338"/>
      <c r="C528" s="338"/>
      <c r="D528" s="338"/>
      <c r="E528" s="338"/>
      <c r="F528" s="338"/>
      <c r="G528" s="338"/>
      <c r="H528" s="338"/>
      <c r="I528" s="338"/>
      <c r="J528" s="338"/>
      <c r="K528" s="338"/>
      <c r="L528" s="338"/>
      <c r="M528" s="338"/>
      <c r="N528" s="338"/>
      <c r="O528" s="338"/>
      <c r="P528" s="338"/>
      <c r="Q528" s="338"/>
      <c r="R528" s="338"/>
      <c r="S528" s="338"/>
      <c r="T528" s="338"/>
      <c r="U528" s="338"/>
      <c r="V528" s="338"/>
      <c r="W528" s="338"/>
      <c r="X528" s="338"/>
      <c r="Y528" s="338"/>
      <c r="Z528" s="338"/>
    </row>
    <row r="529" spans="1:26" ht="15.75" customHeight="1" x14ac:dyDescent="0.25">
      <c r="A529" s="337"/>
      <c r="B529" s="338"/>
      <c r="C529" s="338"/>
      <c r="D529" s="338"/>
      <c r="E529" s="338"/>
      <c r="F529" s="338"/>
      <c r="G529" s="338"/>
      <c r="H529" s="338"/>
      <c r="I529" s="338"/>
      <c r="J529" s="338"/>
      <c r="K529" s="338"/>
      <c r="L529" s="338"/>
      <c r="M529" s="338"/>
      <c r="N529" s="338"/>
      <c r="O529" s="338"/>
      <c r="P529" s="338"/>
      <c r="Q529" s="338"/>
      <c r="R529" s="338"/>
      <c r="S529" s="338"/>
      <c r="T529" s="338"/>
      <c r="U529" s="338"/>
      <c r="V529" s="338"/>
      <c r="W529" s="338"/>
      <c r="X529" s="338"/>
      <c r="Y529" s="338"/>
      <c r="Z529" s="338"/>
    </row>
    <row r="530" spans="1:26" ht="15.75" customHeight="1" x14ac:dyDescent="0.25">
      <c r="A530" s="337"/>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338"/>
      <c r="X530" s="338"/>
      <c r="Y530" s="338"/>
      <c r="Z530" s="338"/>
    </row>
    <row r="531" spans="1:26" ht="15.75" customHeight="1" x14ac:dyDescent="0.25">
      <c r="A531" s="337"/>
      <c r="B531" s="338"/>
      <c r="C531" s="338"/>
      <c r="D531" s="338"/>
      <c r="E531" s="338"/>
      <c r="F531" s="338"/>
      <c r="G531" s="338"/>
      <c r="H531" s="338"/>
      <c r="I531" s="338"/>
      <c r="J531" s="338"/>
      <c r="K531" s="338"/>
      <c r="L531" s="338"/>
      <c r="M531" s="338"/>
      <c r="N531" s="338"/>
      <c r="O531" s="338"/>
      <c r="P531" s="338"/>
      <c r="Q531" s="338"/>
      <c r="R531" s="338"/>
      <c r="S531" s="338"/>
      <c r="T531" s="338"/>
      <c r="U531" s="338"/>
      <c r="V531" s="338"/>
      <c r="W531" s="338"/>
      <c r="X531" s="338"/>
      <c r="Y531" s="338"/>
      <c r="Z531" s="338"/>
    </row>
    <row r="532" spans="1:26" ht="15.75" customHeight="1" x14ac:dyDescent="0.25">
      <c r="A532" s="337"/>
      <c r="B532" s="338"/>
      <c r="C532" s="338"/>
      <c r="D532" s="338"/>
      <c r="E532" s="338"/>
      <c r="F532" s="338"/>
      <c r="G532" s="338"/>
      <c r="H532" s="338"/>
      <c r="I532" s="338"/>
      <c r="J532" s="338"/>
      <c r="K532" s="338"/>
      <c r="L532" s="338"/>
      <c r="M532" s="338"/>
      <c r="N532" s="338"/>
      <c r="O532" s="338"/>
      <c r="P532" s="338"/>
      <c r="Q532" s="338"/>
      <c r="R532" s="338"/>
      <c r="S532" s="338"/>
      <c r="T532" s="338"/>
      <c r="U532" s="338"/>
      <c r="V532" s="338"/>
      <c r="W532" s="338"/>
      <c r="X532" s="338"/>
      <c r="Y532" s="338"/>
      <c r="Z532" s="338"/>
    </row>
    <row r="533" spans="1:26" ht="15.75" customHeight="1" x14ac:dyDescent="0.25">
      <c r="A533" s="337"/>
      <c r="B533" s="338"/>
      <c r="C533" s="338"/>
      <c r="D533" s="338"/>
      <c r="E533" s="338"/>
      <c r="F533" s="338"/>
      <c r="G533" s="338"/>
      <c r="H533" s="338"/>
      <c r="I533" s="338"/>
      <c r="J533" s="338"/>
      <c r="K533" s="338"/>
      <c r="L533" s="338"/>
      <c r="M533" s="338"/>
      <c r="N533" s="338"/>
      <c r="O533" s="338"/>
      <c r="P533" s="338"/>
      <c r="Q533" s="338"/>
      <c r="R533" s="338"/>
      <c r="S533" s="338"/>
      <c r="T533" s="338"/>
      <c r="U533" s="338"/>
      <c r="V533" s="338"/>
      <c r="W533" s="338"/>
      <c r="X533" s="338"/>
      <c r="Y533" s="338"/>
      <c r="Z533" s="338"/>
    </row>
    <row r="534" spans="1:26" ht="15.75" customHeight="1" x14ac:dyDescent="0.25">
      <c r="A534" s="337"/>
      <c r="B534" s="338"/>
      <c r="C534" s="338"/>
      <c r="D534" s="338"/>
      <c r="E534" s="338"/>
      <c r="F534" s="338"/>
      <c r="G534" s="338"/>
      <c r="H534" s="338"/>
      <c r="I534" s="338"/>
      <c r="J534" s="338"/>
      <c r="K534" s="338"/>
      <c r="L534" s="338"/>
      <c r="M534" s="338"/>
      <c r="N534" s="338"/>
      <c r="O534" s="338"/>
      <c r="P534" s="338"/>
      <c r="Q534" s="338"/>
      <c r="R534" s="338"/>
      <c r="S534" s="338"/>
      <c r="T534" s="338"/>
      <c r="U534" s="338"/>
      <c r="V534" s="338"/>
      <c r="W534" s="338"/>
      <c r="X534" s="338"/>
      <c r="Y534" s="338"/>
      <c r="Z534" s="338"/>
    </row>
    <row r="535" spans="1:26" ht="15.75" customHeight="1" x14ac:dyDescent="0.25">
      <c r="A535" s="337"/>
      <c r="B535" s="338"/>
      <c r="C535" s="338"/>
      <c r="D535" s="338"/>
      <c r="E535" s="338"/>
      <c r="F535" s="338"/>
      <c r="G535" s="338"/>
      <c r="H535" s="338"/>
      <c r="I535" s="338"/>
      <c r="J535" s="338"/>
      <c r="K535" s="338"/>
      <c r="L535" s="338"/>
      <c r="M535" s="338"/>
      <c r="N535" s="338"/>
      <c r="O535" s="338"/>
      <c r="P535" s="338"/>
      <c r="Q535" s="338"/>
      <c r="R535" s="338"/>
      <c r="S535" s="338"/>
      <c r="T535" s="338"/>
      <c r="U535" s="338"/>
      <c r="V535" s="338"/>
      <c r="W535" s="338"/>
      <c r="X535" s="338"/>
      <c r="Y535" s="338"/>
      <c r="Z535" s="338"/>
    </row>
    <row r="536" spans="1:26" ht="15.75" customHeight="1" x14ac:dyDescent="0.25">
      <c r="A536" s="337"/>
      <c r="B536" s="338"/>
      <c r="C536" s="338"/>
      <c r="D536" s="338"/>
      <c r="E536" s="338"/>
      <c r="F536" s="338"/>
      <c r="G536" s="338"/>
      <c r="H536" s="338"/>
      <c r="I536" s="338"/>
      <c r="J536" s="338"/>
      <c r="K536" s="338"/>
      <c r="L536" s="338"/>
      <c r="M536" s="338"/>
      <c r="N536" s="338"/>
      <c r="O536" s="338"/>
      <c r="P536" s="338"/>
      <c r="Q536" s="338"/>
      <c r="R536" s="338"/>
      <c r="S536" s="338"/>
      <c r="T536" s="338"/>
      <c r="U536" s="338"/>
      <c r="V536" s="338"/>
      <c r="W536" s="338"/>
      <c r="X536" s="338"/>
      <c r="Y536" s="338"/>
      <c r="Z536" s="338"/>
    </row>
    <row r="537" spans="1:26" ht="15.75" customHeight="1" x14ac:dyDescent="0.25">
      <c r="A537" s="337"/>
      <c r="B537" s="338"/>
      <c r="C537" s="338"/>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row>
    <row r="538" spans="1:26" ht="15.75" customHeight="1" x14ac:dyDescent="0.25">
      <c r="A538" s="337"/>
      <c r="B538" s="338"/>
      <c r="C538" s="338"/>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row>
    <row r="539" spans="1:26" ht="15.75" customHeight="1" x14ac:dyDescent="0.25">
      <c r="A539" s="337"/>
      <c r="B539" s="338"/>
      <c r="C539" s="338"/>
      <c r="D539" s="338"/>
      <c r="E539" s="338"/>
      <c r="F539" s="338"/>
      <c r="G539" s="338"/>
      <c r="H539" s="338"/>
      <c r="I539" s="338"/>
      <c r="J539" s="338"/>
      <c r="K539" s="338"/>
      <c r="L539" s="338"/>
      <c r="M539" s="338"/>
      <c r="N539" s="338"/>
      <c r="O539" s="338"/>
      <c r="P539" s="338"/>
      <c r="Q539" s="338"/>
      <c r="R539" s="338"/>
      <c r="S539" s="338"/>
      <c r="T539" s="338"/>
      <c r="U539" s="338"/>
      <c r="V539" s="338"/>
      <c r="W539" s="338"/>
      <c r="X539" s="338"/>
      <c r="Y539" s="338"/>
      <c r="Z539" s="338"/>
    </row>
    <row r="540" spans="1:26" ht="15.75" customHeight="1" x14ac:dyDescent="0.25">
      <c r="A540" s="337"/>
      <c r="B540" s="338"/>
      <c r="C540" s="338"/>
      <c r="D540" s="338"/>
      <c r="E540" s="338"/>
      <c r="F540" s="338"/>
      <c r="G540" s="338"/>
      <c r="H540" s="338"/>
      <c r="I540" s="338"/>
      <c r="J540" s="338"/>
      <c r="K540" s="338"/>
      <c r="L540" s="338"/>
      <c r="M540" s="338"/>
      <c r="N540" s="338"/>
      <c r="O540" s="338"/>
      <c r="P540" s="338"/>
      <c r="Q540" s="338"/>
      <c r="R540" s="338"/>
      <c r="S540" s="338"/>
      <c r="T540" s="338"/>
      <c r="U540" s="338"/>
      <c r="V540" s="338"/>
      <c r="W540" s="338"/>
      <c r="X540" s="338"/>
      <c r="Y540" s="338"/>
      <c r="Z540" s="338"/>
    </row>
    <row r="541" spans="1:26" ht="15.75" customHeight="1" x14ac:dyDescent="0.25">
      <c r="A541" s="337"/>
      <c r="B541" s="338"/>
      <c r="C541" s="338"/>
      <c r="D541" s="338"/>
      <c r="E541" s="338"/>
      <c r="F541" s="338"/>
      <c r="G541" s="338"/>
      <c r="H541" s="338"/>
      <c r="I541" s="338"/>
      <c r="J541" s="338"/>
      <c r="K541" s="338"/>
      <c r="L541" s="338"/>
      <c r="M541" s="338"/>
      <c r="N541" s="338"/>
      <c r="O541" s="338"/>
      <c r="P541" s="338"/>
      <c r="Q541" s="338"/>
      <c r="R541" s="338"/>
      <c r="S541" s="338"/>
      <c r="T541" s="338"/>
      <c r="U541" s="338"/>
      <c r="V541" s="338"/>
      <c r="W541" s="338"/>
      <c r="X541" s="338"/>
      <c r="Y541" s="338"/>
      <c r="Z541" s="338"/>
    </row>
    <row r="542" spans="1:26" ht="15.75" customHeight="1" x14ac:dyDescent="0.25">
      <c r="A542" s="337"/>
      <c r="B542" s="338"/>
      <c r="C542" s="338"/>
      <c r="D542" s="338"/>
      <c r="E542" s="338"/>
      <c r="F542" s="338"/>
      <c r="G542" s="338"/>
      <c r="H542" s="338"/>
      <c r="I542" s="338"/>
      <c r="J542" s="338"/>
      <c r="K542" s="338"/>
      <c r="L542" s="338"/>
      <c r="M542" s="338"/>
      <c r="N542" s="338"/>
      <c r="O542" s="338"/>
      <c r="P542" s="338"/>
      <c r="Q542" s="338"/>
      <c r="R542" s="338"/>
      <c r="S542" s="338"/>
      <c r="T542" s="338"/>
      <c r="U542" s="338"/>
      <c r="V542" s="338"/>
      <c r="W542" s="338"/>
      <c r="X542" s="338"/>
      <c r="Y542" s="338"/>
      <c r="Z542" s="338"/>
    </row>
    <row r="543" spans="1:26" ht="15.75" customHeight="1" x14ac:dyDescent="0.25">
      <c r="A543" s="337"/>
      <c r="B543" s="338"/>
      <c r="C543" s="338"/>
      <c r="D543" s="338"/>
      <c r="E543" s="338"/>
      <c r="F543" s="338"/>
      <c r="G543" s="338"/>
      <c r="H543" s="338"/>
      <c r="I543" s="338"/>
      <c r="J543" s="338"/>
      <c r="K543" s="338"/>
      <c r="L543" s="338"/>
      <c r="M543" s="338"/>
      <c r="N543" s="338"/>
      <c r="O543" s="338"/>
      <c r="P543" s="338"/>
      <c r="Q543" s="338"/>
      <c r="R543" s="338"/>
      <c r="S543" s="338"/>
      <c r="T543" s="338"/>
      <c r="U543" s="338"/>
      <c r="V543" s="338"/>
      <c r="W543" s="338"/>
      <c r="X543" s="338"/>
      <c r="Y543" s="338"/>
      <c r="Z543" s="338"/>
    </row>
    <row r="544" spans="1:26" ht="15.75" customHeight="1" x14ac:dyDescent="0.25">
      <c r="A544" s="337"/>
      <c r="B544" s="338"/>
      <c r="C544" s="338"/>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row>
    <row r="545" spans="1:26" ht="15.75" customHeight="1" x14ac:dyDescent="0.25">
      <c r="A545" s="337"/>
      <c r="B545" s="338"/>
      <c r="C545" s="338"/>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row>
    <row r="546" spans="1:26" ht="15.75" customHeight="1" x14ac:dyDescent="0.25">
      <c r="A546" s="337"/>
      <c r="B546" s="338"/>
      <c r="C546" s="338"/>
      <c r="D546" s="338"/>
      <c r="E546" s="338"/>
      <c r="F546" s="338"/>
      <c r="G546" s="338"/>
      <c r="H546" s="338"/>
      <c r="I546" s="338"/>
      <c r="J546" s="338"/>
      <c r="K546" s="338"/>
      <c r="L546" s="338"/>
      <c r="M546" s="338"/>
      <c r="N546" s="338"/>
      <c r="O546" s="338"/>
      <c r="P546" s="338"/>
      <c r="Q546" s="338"/>
      <c r="R546" s="338"/>
      <c r="S546" s="338"/>
      <c r="T546" s="338"/>
      <c r="U546" s="338"/>
      <c r="V546" s="338"/>
      <c r="W546" s="338"/>
      <c r="X546" s="338"/>
      <c r="Y546" s="338"/>
      <c r="Z546" s="338"/>
    </row>
    <row r="547" spans="1:26" ht="15.75" customHeight="1" x14ac:dyDescent="0.25">
      <c r="A547" s="337"/>
      <c r="B547" s="338"/>
      <c r="C547" s="338"/>
      <c r="D547" s="338"/>
      <c r="E547" s="338"/>
      <c r="F547" s="338"/>
      <c r="G547" s="338"/>
      <c r="H547" s="338"/>
      <c r="I547" s="338"/>
      <c r="J547" s="338"/>
      <c r="K547" s="338"/>
      <c r="L547" s="338"/>
      <c r="M547" s="338"/>
      <c r="N547" s="338"/>
      <c r="O547" s="338"/>
      <c r="P547" s="338"/>
      <c r="Q547" s="338"/>
      <c r="R547" s="338"/>
      <c r="S547" s="338"/>
      <c r="T547" s="338"/>
      <c r="U547" s="338"/>
      <c r="V547" s="338"/>
      <c r="W547" s="338"/>
      <c r="X547" s="338"/>
      <c r="Y547" s="338"/>
      <c r="Z547" s="338"/>
    </row>
    <row r="548" spans="1:26" ht="15.75" customHeight="1" x14ac:dyDescent="0.25">
      <c r="A548" s="337"/>
      <c r="B548" s="338"/>
      <c r="C548" s="338"/>
      <c r="D548" s="338"/>
      <c r="E548" s="338"/>
      <c r="F548" s="338"/>
      <c r="G548" s="338"/>
      <c r="H548" s="338"/>
      <c r="I548" s="338"/>
      <c r="J548" s="338"/>
      <c r="K548" s="338"/>
      <c r="L548" s="338"/>
      <c r="M548" s="338"/>
      <c r="N548" s="338"/>
      <c r="O548" s="338"/>
      <c r="P548" s="338"/>
      <c r="Q548" s="338"/>
      <c r="R548" s="338"/>
      <c r="S548" s="338"/>
      <c r="T548" s="338"/>
      <c r="U548" s="338"/>
      <c r="V548" s="338"/>
      <c r="W548" s="338"/>
      <c r="X548" s="338"/>
      <c r="Y548" s="338"/>
      <c r="Z548" s="338"/>
    </row>
    <row r="549" spans="1:26" ht="15.75" customHeight="1" x14ac:dyDescent="0.25">
      <c r="A549" s="337"/>
      <c r="B549" s="338"/>
      <c r="C549" s="338"/>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row>
    <row r="550" spans="1:26" ht="15.75" customHeight="1" x14ac:dyDescent="0.25">
      <c r="A550" s="337"/>
      <c r="B550" s="338"/>
      <c r="C550" s="338"/>
      <c r="D550" s="338"/>
      <c r="E550" s="338"/>
      <c r="F550" s="338"/>
      <c r="G550" s="338"/>
      <c r="H550" s="338"/>
      <c r="I550" s="338"/>
      <c r="J550" s="338"/>
      <c r="K550" s="338"/>
      <c r="L550" s="338"/>
      <c r="M550" s="338"/>
      <c r="N550" s="338"/>
      <c r="O550" s="338"/>
      <c r="P550" s="338"/>
      <c r="Q550" s="338"/>
      <c r="R550" s="338"/>
      <c r="S550" s="338"/>
      <c r="T550" s="338"/>
      <c r="U550" s="338"/>
      <c r="V550" s="338"/>
      <c r="W550" s="338"/>
      <c r="X550" s="338"/>
      <c r="Y550" s="338"/>
      <c r="Z550" s="338"/>
    </row>
    <row r="551" spans="1:26" ht="15.75" customHeight="1" x14ac:dyDescent="0.25">
      <c r="A551" s="337"/>
      <c r="B551" s="338"/>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row>
    <row r="552" spans="1:26" ht="15.75" customHeight="1" x14ac:dyDescent="0.25">
      <c r="A552" s="337"/>
      <c r="B552" s="338"/>
      <c r="C552" s="338"/>
      <c r="D552" s="338"/>
      <c r="E552" s="338"/>
      <c r="F552" s="338"/>
      <c r="G552" s="338"/>
      <c r="H552" s="338"/>
      <c r="I552" s="338"/>
      <c r="J552" s="338"/>
      <c r="K552" s="338"/>
      <c r="L552" s="338"/>
      <c r="M552" s="338"/>
      <c r="N552" s="338"/>
      <c r="O552" s="338"/>
      <c r="P552" s="338"/>
      <c r="Q552" s="338"/>
      <c r="R552" s="338"/>
      <c r="S552" s="338"/>
      <c r="T552" s="338"/>
      <c r="U552" s="338"/>
      <c r="V552" s="338"/>
      <c r="W552" s="338"/>
      <c r="X552" s="338"/>
      <c r="Y552" s="338"/>
      <c r="Z552" s="338"/>
    </row>
    <row r="553" spans="1:26" ht="15.75" customHeight="1" x14ac:dyDescent="0.25">
      <c r="A553" s="337"/>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c r="Y553" s="338"/>
      <c r="Z553" s="338"/>
    </row>
    <row r="554" spans="1:26" ht="15.75" customHeight="1" x14ac:dyDescent="0.25">
      <c r="A554" s="337"/>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c r="Y554" s="338"/>
      <c r="Z554" s="338"/>
    </row>
    <row r="555" spans="1:26" ht="15.75" customHeight="1" x14ac:dyDescent="0.25">
      <c r="A555" s="337"/>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c r="Y555" s="338"/>
      <c r="Z555" s="338"/>
    </row>
    <row r="556" spans="1:26" ht="15.75" customHeight="1" x14ac:dyDescent="0.25">
      <c r="A556" s="337"/>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c r="Y556" s="338"/>
      <c r="Z556" s="338"/>
    </row>
    <row r="557" spans="1:26" ht="15.75" customHeight="1" x14ac:dyDescent="0.25">
      <c r="A557" s="337"/>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c r="Y557" s="338"/>
      <c r="Z557" s="338"/>
    </row>
    <row r="558" spans="1:26" ht="15.75" customHeight="1" x14ac:dyDescent="0.25">
      <c r="A558" s="337"/>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c r="Y558" s="338"/>
      <c r="Z558" s="338"/>
    </row>
    <row r="559" spans="1:26" ht="15.75" customHeight="1" x14ac:dyDescent="0.25">
      <c r="A559" s="337"/>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c r="Y559" s="338"/>
      <c r="Z559" s="338"/>
    </row>
    <row r="560" spans="1:26" ht="15.75" customHeight="1" x14ac:dyDescent="0.25">
      <c r="A560" s="337"/>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c r="Y560" s="338"/>
      <c r="Z560" s="338"/>
    </row>
    <row r="561" spans="1:26" ht="15.75" customHeight="1" x14ac:dyDescent="0.25">
      <c r="A561" s="337"/>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c r="Y561" s="338"/>
      <c r="Z561" s="338"/>
    </row>
    <row r="562" spans="1:26" ht="15.75" customHeight="1" x14ac:dyDescent="0.25">
      <c r="A562" s="337"/>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c r="Y562" s="338"/>
      <c r="Z562" s="338"/>
    </row>
    <row r="563" spans="1:26" ht="15.75" customHeight="1" x14ac:dyDescent="0.25">
      <c r="A563" s="337"/>
      <c r="B563" s="338"/>
      <c r="C563" s="338"/>
      <c r="D563" s="338"/>
      <c r="E563" s="338"/>
      <c r="F563" s="338"/>
      <c r="G563" s="338"/>
      <c r="H563" s="338"/>
      <c r="I563" s="338"/>
      <c r="J563" s="338"/>
      <c r="K563" s="338"/>
      <c r="L563" s="338"/>
      <c r="M563" s="338"/>
      <c r="N563" s="338"/>
      <c r="O563" s="338"/>
      <c r="P563" s="338"/>
      <c r="Q563" s="338"/>
      <c r="R563" s="338"/>
      <c r="S563" s="338"/>
      <c r="T563" s="338"/>
      <c r="U563" s="338"/>
      <c r="V563" s="338"/>
      <c r="W563" s="338"/>
      <c r="X563" s="338"/>
      <c r="Y563" s="338"/>
      <c r="Z563" s="338"/>
    </row>
    <row r="564" spans="1:26" ht="15.75" customHeight="1" x14ac:dyDescent="0.25">
      <c r="A564" s="337"/>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row>
    <row r="565" spans="1:26" ht="15.75" customHeight="1" x14ac:dyDescent="0.25">
      <c r="A565" s="337"/>
      <c r="B565" s="338"/>
      <c r="C565" s="338"/>
      <c r="D565" s="338"/>
      <c r="E565" s="338"/>
      <c r="F565" s="338"/>
      <c r="G565" s="338"/>
      <c r="H565" s="338"/>
      <c r="I565" s="338"/>
      <c r="J565" s="338"/>
      <c r="K565" s="338"/>
      <c r="L565" s="338"/>
      <c r="M565" s="338"/>
      <c r="N565" s="338"/>
      <c r="O565" s="338"/>
      <c r="P565" s="338"/>
      <c r="Q565" s="338"/>
      <c r="R565" s="338"/>
      <c r="S565" s="338"/>
      <c r="T565" s="338"/>
      <c r="U565" s="338"/>
      <c r="V565" s="338"/>
      <c r="W565" s="338"/>
      <c r="X565" s="338"/>
      <c r="Y565" s="338"/>
      <c r="Z565" s="338"/>
    </row>
    <row r="566" spans="1:26" ht="15.75" customHeight="1" x14ac:dyDescent="0.25">
      <c r="A566" s="337"/>
      <c r="B566" s="338"/>
      <c r="C566" s="338"/>
      <c r="D566" s="338"/>
      <c r="E566" s="338"/>
      <c r="F566" s="338"/>
      <c r="G566" s="338"/>
      <c r="H566" s="338"/>
      <c r="I566" s="338"/>
      <c r="J566" s="338"/>
      <c r="K566" s="338"/>
      <c r="L566" s="338"/>
      <c r="M566" s="338"/>
      <c r="N566" s="338"/>
      <c r="O566" s="338"/>
      <c r="P566" s="338"/>
      <c r="Q566" s="338"/>
      <c r="R566" s="338"/>
      <c r="S566" s="338"/>
      <c r="T566" s="338"/>
      <c r="U566" s="338"/>
      <c r="V566" s="338"/>
      <c r="W566" s="338"/>
      <c r="X566" s="338"/>
      <c r="Y566" s="338"/>
      <c r="Z566" s="338"/>
    </row>
    <row r="567" spans="1:26" ht="15.75" customHeight="1" x14ac:dyDescent="0.25">
      <c r="A567" s="337"/>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row>
    <row r="568" spans="1:26" ht="15.75" customHeight="1" x14ac:dyDescent="0.25">
      <c r="A568" s="337"/>
      <c r="B568" s="338"/>
      <c r="C568" s="338"/>
      <c r="D568" s="338"/>
      <c r="E568" s="338"/>
      <c r="F568" s="338"/>
      <c r="G568" s="338"/>
      <c r="H568" s="338"/>
      <c r="I568" s="338"/>
      <c r="J568" s="338"/>
      <c r="K568" s="338"/>
      <c r="L568" s="338"/>
      <c r="M568" s="338"/>
      <c r="N568" s="338"/>
      <c r="O568" s="338"/>
      <c r="P568" s="338"/>
      <c r="Q568" s="338"/>
      <c r="R568" s="338"/>
      <c r="S568" s="338"/>
      <c r="T568" s="338"/>
      <c r="U568" s="338"/>
      <c r="V568" s="338"/>
      <c r="W568" s="338"/>
      <c r="X568" s="338"/>
      <c r="Y568" s="338"/>
      <c r="Z568" s="338"/>
    </row>
    <row r="569" spans="1:26" ht="15.75" customHeight="1" x14ac:dyDescent="0.25">
      <c r="A569" s="337"/>
      <c r="B569" s="338"/>
      <c r="C569" s="338"/>
      <c r="D569" s="338"/>
      <c r="E569" s="338"/>
      <c r="F569" s="338"/>
      <c r="G569" s="338"/>
      <c r="H569" s="338"/>
      <c r="I569" s="338"/>
      <c r="J569" s="338"/>
      <c r="K569" s="338"/>
      <c r="L569" s="338"/>
      <c r="M569" s="338"/>
      <c r="N569" s="338"/>
      <c r="O569" s="338"/>
      <c r="P569" s="338"/>
      <c r="Q569" s="338"/>
      <c r="R569" s="338"/>
      <c r="S569" s="338"/>
      <c r="T569" s="338"/>
      <c r="U569" s="338"/>
      <c r="V569" s="338"/>
      <c r="W569" s="338"/>
      <c r="X569" s="338"/>
      <c r="Y569" s="338"/>
      <c r="Z569" s="338"/>
    </row>
    <row r="570" spans="1:26" ht="15.75" customHeight="1" x14ac:dyDescent="0.25">
      <c r="A570" s="337"/>
      <c r="B570" s="338"/>
      <c r="C570" s="338"/>
      <c r="D570" s="338"/>
      <c r="E570" s="338"/>
      <c r="F570" s="338"/>
      <c r="G570" s="338"/>
      <c r="H570" s="338"/>
      <c r="I570" s="338"/>
      <c r="J570" s="338"/>
      <c r="K570" s="338"/>
      <c r="L570" s="338"/>
      <c r="M570" s="338"/>
      <c r="N570" s="338"/>
      <c r="O570" s="338"/>
      <c r="P570" s="338"/>
      <c r="Q570" s="338"/>
      <c r="R570" s="338"/>
      <c r="S570" s="338"/>
      <c r="T570" s="338"/>
      <c r="U570" s="338"/>
      <c r="V570" s="338"/>
      <c r="W570" s="338"/>
      <c r="X570" s="338"/>
      <c r="Y570" s="338"/>
      <c r="Z570" s="338"/>
    </row>
    <row r="571" spans="1:26" ht="15.75" customHeight="1" x14ac:dyDescent="0.25">
      <c r="A571" s="337"/>
      <c r="B571" s="338"/>
      <c r="C571" s="338"/>
      <c r="D571" s="338"/>
      <c r="E571" s="338"/>
      <c r="F571" s="338"/>
      <c r="G571" s="338"/>
      <c r="H571" s="338"/>
      <c r="I571" s="338"/>
      <c r="J571" s="338"/>
      <c r="K571" s="338"/>
      <c r="L571" s="338"/>
      <c r="M571" s="338"/>
      <c r="N571" s="338"/>
      <c r="O571" s="338"/>
      <c r="P571" s="338"/>
      <c r="Q571" s="338"/>
      <c r="R571" s="338"/>
      <c r="S571" s="338"/>
      <c r="T571" s="338"/>
      <c r="U571" s="338"/>
      <c r="V571" s="338"/>
      <c r="W571" s="338"/>
      <c r="X571" s="338"/>
      <c r="Y571" s="338"/>
      <c r="Z571" s="338"/>
    </row>
    <row r="572" spans="1:26" ht="15.75" customHeight="1" x14ac:dyDescent="0.25">
      <c r="A572" s="337"/>
      <c r="B572" s="338"/>
      <c r="C572" s="338"/>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row>
    <row r="573" spans="1:26" ht="15.75" customHeight="1" x14ac:dyDescent="0.25">
      <c r="A573" s="337"/>
      <c r="B573" s="338"/>
      <c r="C573" s="338"/>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row>
    <row r="574" spans="1:26" ht="15.75" customHeight="1" x14ac:dyDescent="0.25">
      <c r="A574" s="337"/>
      <c r="B574" s="338"/>
      <c r="C574" s="338"/>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row>
    <row r="575" spans="1:26" ht="15.75" customHeight="1" x14ac:dyDescent="0.25">
      <c r="A575" s="337"/>
      <c r="B575" s="338"/>
      <c r="C575" s="338"/>
      <c r="D575" s="338"/>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row>
    <row r="576" spans="1:26" ht="15.75" customHeight="1" x14ac:dyDescent="0.25">
      <c r="A576" s="337"/>
      <c r="B576" s="338"/>
      <c r="C576" s="338"/>
      <c r="D576" s="338"/>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row>
    <row r="577" spans="1:26" ht="15.75" customHeight="1" x14ac:dyDescent="0.25">
      <c r="A577" s="337"/>
      <c r="B577" s="338"/>
      <c r="C577" s="338"/>
      <c r="D577" s="338"/>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row>
    <row r="578" spans="1:26" ht="15.75" customHeight="1" x14ac:dyDescent="0.25">
      <c r="A578" s="337"/>
      <c r="B578" s="338"/>
      <c r="C578" s="338"/>
      <c r="D578" s="338"/>
      <c r="E578" s="338"/>
      <c r="F578" s="338"/>
      <c r="G578" s="338"/>
      <c r="H578" s="338"/>
      <c r="I578" s="338"/>
      <c r="J578" s="338"/>
      <c r="K578" s="338"/>
      <c r="L578" s="338"/>
      <c r="M578" s="338"/>
      <c r="N578" s="338"/>
      <c r="O578" s="338"/>
      <c r="P578" s="338"/>
      <c r="Q578" s="338"/>
      <c r="R578" s="338"/>
      <c r="S578" s="338"/>
      <c r="T578" s="338"/>
      <c r="U578" s="338"/>
      <c r="V578" s="338"/>
      <c r="W578" s="338"/>
      <c r="X578" s="338"/>
      <c r="Y578" s="338"/>
      <c r="Z578" s="338"/>
    </row>
    <row r="579" spans="1:26" ht="15.75" customHeight="1" x14ac:dyDescent="0.25">
      <c r="A579" s="337"/>
      <c r="B579" s="338"/>
      <c r="C579" s="338"/>
      <c r="D579" s="338"/>
      <c r="E579" s="338"/>
      <c r="F579" s="338"/>
      <c r="G579" s="338"/>
      <c r="H579" s="338"/>
      <c r="I579" s="338"/>
      <c r="J579" s="338"/>
      <c r="K579" s="338"/>
      <c r="L579" s="338"/>
      <c r="M579" s="338"/>
      <c r="N579" s="338"/>
      <c r="O579" s="338"/>
      <c r="P579" s="338"/>
      <c r="Q579" s="338"/>
      <c r="R579" s="338"/>
      <c r="S579" s="338"/>
      <c r="T579" s="338"/>
      <c r="U579" s="338"/>
      <c r="V579" s="338"/>
      <c r="W579" s="338"/>
      <c r="X579" s="338"/>
      <c r="Y579" s="338"/>
      <c r="Z579" s="338"/>
    </row>
    <row r="580" spans="1:26" ht="15.75" customHeight="1" x14ac:dyDescent="0.25">
      <c r="A580" s="337"/>
      <c r="B580" s="338"/>
      <c r="C580" s="338"/>
      <c r="D580" s="338"/>
      <c r="E580" s="338"/>
      <c r="F580" s="338"/>
      <c r="G580" s="338"/>
      <c r="H580" s="338"/>
      <c r="I580" s="338"/>
      <c r="J580" s="338"/>
      <c r="K580" s="338"/>
      <c r="L580" s="338"/>
      <c r="M580" s="338"/>
      <c r="N580" s="338"/>
      <c r="O580" s="338"/>
      <c r="P580" s="338"/>
      <c r="Q580" s="338"/>
      <c r="R580" s="338"/>
      <c r="S580" s="338"/>
      <c r="T580" s="338"/>
      <c r="U580" s="338"/>
      <c r="V580" s="338"/>
      <c r="W580" s="338"/>
      <c r="X580" s="338"/>
      <c r="Y580" s="338"/>
      <c r="Z580" s="338"/>
    </row>
    <row r="581" spans="1:26" ht="15.75" customHeight="1" x14ac:dyDescent="0.25">
      <c r="A581" s="337"/>
      <c r="B581" s="338"/>
      <c r="C581" s="338"/>
      <c r="D581" s="338"/>
      <c r="E581" s="338"/>
      <c r="F581" s="338"/>
      <c r="G581" s="338"/>
      <c r="H581" s="338"/>
      <c r="I581" s="338"/>
      <c r="J581" s="338"/>
      <c r="K581" s="338"/>
      <c r="L581" s="338"/>
      <c r="M581" s="338"/>
      <c r="N581" s="338"/>
      <c r="O581" s="338"/>
      <c r="P581" s="338"/>
      <c r="Q581" s="338"/>
      <c r="R581" s="338"/>
      <c r="S581" s="338"/>
      <c r="T581" s="338"/>
      <c r="U581" s="338"/>
      <c r="V581" s="338"/>
      <c r="W581" s="338"/>
      <c r="X581" s="338"/>
      <c r="Y581" s="338"/>
      <c r="Z581" s="338"/>
    </row>
    <row r="582" spans="1:26" ht="15.75" customHeight="1" x14ac:dyDescent="0.25">
      <c r="A582" s="337"/>
      <c r="B582" s="338"/>
      <c r="C582" s="338"/>
      <c r="D582" s="338"/>
      <c r="E582" s="338"/>
      <c r="F582" s="338"/>
      <c r="G582" s="338"/>
      <c r="H582" s="338"/>
      <c r="I582" s="338"/>
      <c r="J582" s="338"/>
      <c r="K582" s="338"/>
      <c r="L582" s="338"/>
      <c r="M582" s="338"/>
      <c r="N582" s="338"/>
      <c r="O582" s="338"/>
      <c r="P582" s="338"/>
      <c r="Q582" s="338"/>
      <c r="R582" s="338"/>
      <c r="S582" s="338"/>
      <c r="T582" s="338"/>
      <c r="U582" s="338"/>
      <c r="V582" s="338"/>
      <c r="W582" s="338"/>
      <c r="X582" s="338"/>
      <c r="Y582" s="338"/>
      <c r="Z582" s="338"/>
    </row>
    <row r="583" spans="1:26" ht="15.75" customHeight="1" x14ac:dyDescent="0.25">
      <c r="A583" s="337"/>
      <c r="B583" s="338"/>
      <c r="C583" s="338"/>
      <c r="D583" s="338"/>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row>
    <row r="584" spans="1:26" ht="15.75" customHeight="1" x14ac:dyDescent="0.25">
      <c r="A584" s="337"/>
      <c r="B584" s="338"/>
      <c r="C584" s="338"/>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row>
    <row r="585" spans="1:26" ht="15.75" customHeight="1" x14ac:dyDescent="0.25">
      <c r="A585" s="337"/>
      <c r="B585" s="338"/>
      <c r="C585" s="338"/>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row>
    <row r="586" spans="1:26" ht="15.75" customHeight="1" x14ac:dyDescent="0.25">
      <c r="A586" s="337"/>
      <c r="B586" s="338"/>
      <c r="C586" s="338"/>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row>
    <row r="587" spans="1:26" ht="15.75" customHeight="1" x14ac:dyDescent="0.25">
      <c r="A587" s="337"/>
      <c r="B587" s="338"/>
      <c r="C587" s="338"/>
      <c r="D587" s="338"/>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row>
    <row r="588" spans="1:26" ht="15.75" customHeight="1" x14ac:dyDescent="0.25">
      <c r="A588" s="337"/>
      <c r="B588" s="338"/>
      <c r="C588" s="338"/>
      <c r="D588" s="338"/>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row>
    <row r="589" spans="1:26" ht="15.75" customHeight="1" x14ac:dyDescent="0.25">
      <c r="A589" s="337"/>
      <c r="B589" s="338"/>
      <c r="C589" s="338"/>
      <c r="D589" s="338"/>
      <c r="E589" s="338"/>
      <c r="F589" s="338"/>
      <c r="G589" s="338"/>
      <c r="H589" s="338"/>
      <c r="I589" s="338"/>
      <c r="J589" s="338"/>
      <c r="K589" s="338"/>
      <c r="L589" s="338"/>
      <c r="M589" s="338"/>
      <c r="N589" s="338"/>
      <c r="O589" s="338"/>
      <c r="P589" s="338"/>
      <c r="Q589" s="338"/>
      <c r="R589" s="338"/>
      <c r="S589" s="338"/>
      <c r="T589" s="338"/>
      <c r="U589" s="338"/>
      <c r="V589" s="338"/>
      <c r="W589" s="338"/>
      <c r="X589" s="338"/>
      <c r="Y589" s="338"/>
      <c r="Z589" s="338"/>
    </row>
    <row r="590" spans="1:26" ht="15.75" customHeight="1" x14ac:dyDescent="0.25">
      <c r="A590" s="337"/>
      <c r="B590" s="338"/>
      <c r="C590" s="338"/>
      <c r="D590" s="338"/>
      <c r="E590" s="338"/>
      <c r="F590" s="338"/>
      <c r="G590" s="338"/>
      <c r="H590" s="338"/>
      <c r="I590" s="338"/>
      <c r="J590" s="338"/>
      <c r="K590" s="338"/>
      <c r="L590" s="338"/>
      <c r="M590" s="338"/>
      <c r="N590" s="338"/>
      <c r="O590" s="338"/>
      <c r="P590" s="338"/>
      <c r="Q590" s="338"/>
      <c r="R590" s="338"/>
      <c r="S590" s="338"/>
      <c r="T590" s="338"/>
      <c r="U590" s="338"/>
      <c r="V590" s="338"/>
      <c r="W590" s="338"/>
      <c r="X590" s="338"/>
      <c r="Y590" s="338"/>
      <c r="Z590" s="338"/>
    </row>
    <row r="591" spans="1:26" ht="15.75" customHeight="1" x14ac:dyDescent="0.25">
      <c r="A591" s="337"/>
      <c r="B591" s="338"/>
      <c r="C591" s="338"/>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row>
    <row r="592" spans="1:26" ht="15.75" customHeight="1" x14ac:dyDescent="0.25">
      <c r="A592" s="337"/>
      <c r="B592" s="338"/>
      <c r="C592" s="338"/>
      <c r="D592" s="338"/>
      <c r="E592" s="338"/>
      <c r="F592" s="338"/>
      <c r="G592" s="338"/>
      <c r="H592" s="338"/>
      <c r="I592" s="338"/>
      <c r="J592" s="338"/>
      <c r="K592" s="338"/>
      <c r="L592" s="338"/>
      <c r="M592" s="338"/>
      <c r="N592" s="338"/>
      <c r="O592" s="338"/>
      <c r="P592" s="338"/>
      <c r="Q592" s="338"/>
      <c r="R592" s="338"/>
      <c r="S592" s="338"/>
      <c r="T592" s="338"/>
      <c r="U592" s="338"/>
      <c r="V592" s="338"/>
      <c r="W592" s="338"/>
      <c r="X592" s="338"/>
      <c r="Y592" s="338"/>
      <c r="Z592" s="338"/>
    </row>
    <row r="593" spans="1:26" ht="15.75" customHeight="1" x14ac:dyDescent="0.25">
      <c r="A593" s="337"/>
      <c r="B593" s="338"/>
      <c r="C593" s="338"/>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row>
    <row r="594" spans="1:26" ht="15.75" customHeight="1" x14ac:dyDescent="0.25">
      <c r="A594" s="337"/>
      <c r="B594" s="338"/>
      <c r="C594" s="338"/>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row>
    <row r="595" spans="1:26" ht="15.75" customHeight="1" x14ac:dyDescent="0.25">
      <c r="A595" s="337"/>
      <c r="B595" s="338"/>
      <c r="C595" s="338"/>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338"/>
      <c r="Z595" s="338"/>
    </row>
    <row r="596" spans="1:26" ht="15.75" customHeight="1" x14ac:dyDescent="0.25">
      <c r="A596" s="337"/>
      <c r="B596" s="338"/>
      <c r="C596" s="338"/>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row>
    <row r="597" spans="1:26" ht="15.75" customHeight="1" x14ac:dyDescent="0.25">
      <c r="A597" s="337"/>
      <c r="B597" s="338"/>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row>
    <row r="598" spans="1:26" ht="15.75" customHeight="1" x14ac:dyDescent="0.25">
      <c r="A598" s="337"/>
      <c r="B598" s="338"/>
      <c r="C598" s="338"/>
      <c r="D598" s="338"/>
      <c r="E598" s="338"/>
      <c r="F598" s="338"/>
      <c r="G598" s="338"/>
      <c r="H598" s="338"/>
      <c r="I598" s="338"/>
      <c r="J598" s="338"/>
      <c r="K598" s="338"/>
      <c r="L598" s="338"/>
      <c r="M598" s="338"/>
      <c r="N598" s="338"/>
      <c r="O598" s="338"/>
      <c r="P598" s="338"/>
      <c r="Q598" s="338"/>
      <c r="R598" s="338"/>
      <c r="S598" s="338"/>
      <c r="T598" s="338"/>
      <c r="U598" s="338"/>
      <c r="V598" s="338"/>
      <c r="W598" s="338"/>
      <c r="X598" s="338"/>
      <c r="Y598" s="338"/>
      <c r="Z598" s="338"/>
    </row>
    <row r="599" spans="1:26" ht="15.75" customHeight="1" x14ac:dyDescent="0.25">
      <c r="A599" s="337"/>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row>
    <row r="600" spans="1:26" ht="15.75" customHeight="1" x14ac:dyDescent="0.25">
      <c r="A600" s="337"/>
      <c r="B600" s="338"/>
      <c r="C600" s="338"/>
      <c r="D600" s="338"/>
      <c r="E600" s="338"/>
      <c r="F600" s="338"/>
      <c r="G600" s="338"/>
      <c r="H600" s="338"/>
      <c r="I600" s="338"/>
      <c r="J600" s="338"/>
      <c r="K600" s="338"/>
      <c r="L600" s="338"/>
      <c r="M600" s="338"/>
      <c r="N600" s="338"/>
      <c r="O600" s="338"/>
      <c r="P600" s="338"/>
      <c r="Q600" s="338"/>
      <c r="R600" s="338"/>
      <c r="S600" s="338"/>
      <c r="T600" s="338"/>
      <c r="U600" s="338"/>
      <c r="V600" s="338"/>
      <c r="W600" s="338"/>
      <c r="X600" s="338"/>
      <c r="Y600" s="338"/>
      <c r="Z600" s="338"/>
    </row>
    <row r="601" spans="1:26" ht="15.75" customHeight="1" x14ac:dyDescent="0.25">
      <c r="A601" s="337"/>
      <c r="B601" s="338"/>
      <c r="C601" s="338"/>
      <c r="D601" s="338"/>
      <c r="E601" s="338"/>
      <c r="F601" s="338"/>
      <c r="G601" s="338"/>
      <c r="H601" s="338"/>
      <c r="I601" s="338"/>
      <c r="J601" s="338"/>
      <c r="K601" s="338"/>
      <c r="L601" s="338"/>
      <c r="M601" s="338"/>
      <c r="N601" s="338"/>
      <c r="O601" s="338"/>
      <c r="P601" s="338"/>
      <c r="Q601" s="338"/>
      <c r="R601" s="338"/>
      <c r="S601" s="338"/>
      <c r="T601" s="338"/>
      <c r="U601" s="338"/>
      <c r="V601" s="338"/>
      <c r="W601" s="338"/>
      <c r="X601" s="338"/>
      <c r="Y601" s="338"/>
      <c r="Z601" s="338"/>
    </row>
    <row r="602" spans="1:26" ht="15.75" customHeight="1" x14ac:dyDescent="0.25">
      <c r="A602" s="337"/>
      <c r="B602" s="338"/>
      <c r="C602" s="338"/>
      <c r="D602" s="338"/>
      <c r="E602" s="338"/>
      <c r="F602" s="338"/>
      <c r="G602" s="338"/>
      <c r="H602" s="338"/>
      <c r="I602" s="338"/>
      <c r="J602" s="338"/>
      <c r="K602" s="338"/>
      <c r="L602" s="338"/>
      <c r="M602" s="338"/>
      <c r="N602" s="338"/>
      <c r="O602" s="338"/>
      <c r="P602" s="338"/>
      <c r="Q602" s="338"/>
      <c r="R602" s="338"/>
      <c r="S602" s="338"/>
      <c r="T602" s="338"/>
      <c r="U602" s="338"/>
      <c r="V602" s="338"/>
      <c r="W602" s="338"/>
      <c r="X602" s="338"/>
      <c r="Y602" s="338"/>
      <c r="Z602" s="338"/>
    </row>
    <row r="603" spans="1:26" ht="15.75" customHeight="1" x14ac:dyDescent="0.25">
      <c r="A603" s="337"/>
      <c r="B603" s="338"/>
      <c r="C603" s="338"/>
      <c r="D603" s="338"/>
      <c r="E603" s="338"/>
      <c r="F603" s="338"/>
      <c r="G603" s="338"/>
      <c r="H603" s="338"/>
      <c r="I603" s="338"/>
      <c r="J603" s="338"/>
      <c r="K603" s="338"/>
      <c r="L603" s="338"/>
      <c r="M603" s="338"/>
      <c r="N603" s="338"/>
      <c r="O603" s="338"/>
      <c r="P603" s="338"/>
      <c r="Q603" s="338"/>
      <c r="R603" s="338"/>
      <c r="S603" s="338"/>
      <c r="T603" s="338"/>
      <c r="U603" s="338"/>
      <c r="V603" s="338"/>
      <c r="W603" s="338"/>
      <c r="X603" s="338"/>
      <c r="Y603" s="338"/>
      <c r="Z603" s="338"/>
    </row>
    <row r="604" spans="1:26" ht="15.75" customHeight="1" x14ac:dyDescent="0.25">
      <c r="A604" s="337"/>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c r="Y604" s="338"/>
      <c r="Z604" s="338"/>
    </row>
    <row r="605" spans="1:26" ht="15.75" customHeight="1" x14ac:dyDescent="0.25">
      <c r="A605" s="337"/>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c r="Y605" s="338"/>
      <c r="Z605" s="338"/>
    </row>
    <row r="606" spans="1:26" ht="15.75" customHeight="1" x14ac:dyDescent="0.25">
      <c r="A606" s="337"/>
      <c r="B606" s="338"/>
      <c r="C606" s="338"/>
      <c r="D606" s="338"/>
      <c r="E606" s="338"/>
      <c r="F606" s="338"/>
      <c r="G606" s="338"/>
      <c r="H606" s="338"/>
      <c r="I606" s="338"/>
      <c r="J606" s="338"/>
      <c r="K606" s="338"/>
      <c r="L606" s="338"/>
      <c r="M606" s="338"/>
      <c r="N606" s="338"/>
      <c r="O606" s="338"/>
      <c r="P606" s="338"/>
      <c r="Q606" s="338"/>
      <c r="R606" s="338"/>
      <c r="S606" s="338"/>
      <c r="T606" s="338"/>
      <c r="U606" s="338"/>
      <c r="V606" s="338"/>
      <c r="W606" s="338"/>
      <c r="X606" s="338"/>
      <c r="Y606" s="338"/>
      <c r="Z606" s="338"/>
    </row>
    <row r="607" spans="1:26" ht="15.75" customHeight="1" x14ac:dyDescent="0.25">
      <c r="A607" s="337"/>
      <c r="B607" s="338"/>
      <c r="C607" s="338"/>
      <c r="D607" s="338"/>
      <c r="E607" s="338"/>
      <c r="F607" s="338"/>
      <c r="G607" s="338"/>
      <c r="H607" s="338"/>
      <c r="I607" s="338"/>
      <c r="J607" s="338"/>
      <c r="K607" s="338"/>
      <c r="L607" s="338"/>
      <c r="M607" s="338"/>
      <c r="N607" s="338"/>
      <c r="O607" s="338"/>
      <c r="P607" s="338"/>
      <c r="Q607" s="338"/>
      <c r="R607" s="338"/>
      <c r="S607" s="338"/>
      <c r="T607" s="338"/>
      <c r="U607" s="338"/>
      <c r="V607" s="338"/>
      <c r="W607" s="338"/>
      <c r="X607" s="338"/>
      <c r="Y607" s="338"/>
      <c r="Z607" s="338"/>
    </row>
    <row r="608" spans="1:26" ht="15.75" customHeight="1" x14ac:dyDescent="0.25">
      <c r="A608" s="337"/>
      <c r="B608" s="338"/>
      <c r="C608" s="338"/>
      <c r="D608" s="338"/>
      <c r="E608" s="338"/>
      <c r="F608" s="338"/>
      <c r="G608" s="338"/>
      <c r="H608" s="338"/>
      <c r="I608" s="338"/>
      <c r="J608" s="338"/>
      <c r="K608" s="338"/>
      <c r="L608" s="338"/>
      <c r="M608" s="338"/>
      <c r="N608" s="338"/>
      <c r="O608" s="338"/>
      <c r="P608" s="338"/>
      <c r="Q608" s="338"/>
      <c r="R608" s="338"/>
      <c r="S608" s="338"/>
      <c r="T608" s="338"/>
      <c r="U608" s="338"/>
      <c r="V608" s="338"/>
      <c r="W608" s="338"/>
      <c r="X608" s="338"/>
      <c r="Y608" s="338"/>
      <c r="Z608" s="338"/>
    </row>
    <row r="609" spans="1:26" ht="15.75" customHeight="1" x14ac:dyDescent="0.25">
      <c r="A609" s="337"/>
      <c r="B609" s="338"/>
      <c r="C609" s="338"/>
      <c r="D609" s="338"/>
      <c r="E609" s="338"/>
      <c r="F609" s="338"/>
      <c r="G609" s="338"/>
      <c r="H609" s="338"/>
      <c r="I609" s="338"/>
      <c r="J609" s="338"/>
      <c r="K609" s="338"/>
      <c r="L609" s="338"/>
      <c r="M609" s="338"/>
      <c r="N609" s="338"/>
      <c r="O609" s="338"/>
      <c r="P609" s="338"/>
      <c r="Q609" s="338"/>
      <c r="R609" s="338"/>
      <c r="S609" s="338"/>
      <c r="T609" s="338"/>
      <c r="U609" s="338"/>
      <c r="V609" s="338"/>
      <c r="W609" s="338"/>
      <c r="X609" s="338"/>
      <c r="Y609" s="338"/>
      <c r="Z609" s="338"/>
    </row>
    <row r="610" spans="1:26" ht="15.75" customHeight="1" x14ac:dyDescent="0.25">
      <c r="A610" s="337"/>
      <c r="B610" s="338"/>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row>
    <row r="611" spans="1:26" ht="15.75" customHeight="1" x14ac:dyDescent="0.25">
      <c r="A611" s="337"/>
      <c r="B611" s="338"/>
      <c r="C611" s="338"/>
      <c r="D611" s="338"/>
      <c r="E611" s="338"/>
      <c r="F611" s="338"/>
      <c r="G611" s="338"/>
      <c r="H611" s="338"/>
      <c r="I611" s="338"/>
      <c r="J611" s="338"/>
      <c r="K611" s="338"/>
      <c r="L611" s="338"/>
      <c r="M611" s="338"/>
      <c r="N611" s="338"/>
      <c r="O611" s="338"/>
      <c r="P611" s="338"/>
      <c r="Q611" s="338"/>
      <c r="R611" s="338"/>
      <c r="S611" s="338"/>
      <c r="T611" s="338"/>
      <c r="U611" s="338"/>
      <c r="V611" s="338"/>
      <c r="W611" s="338"/>
      <c r="X611" s="338"/>
      <c r="Y611" s="338"/>
      <c r="Z611" s="338"/>
    </row>
    <row r="612" spans="1:26" ht="15.75" customHeight="1" x14ac:dyDescent="0.25">
      <c r="A612" s="337"/>
      <c r="B612" s="338"/>
      <c r="C612" s="338"/>
      <c r="D612" s="338"/>
      <c r="E612" s="338"/>
      <c r="F612" s="338"/>
      <c r="G612" s="338"/>
      <c r="H612" s="338"/>
      <c r="I612" s="338"/>
      <c r="J612" s="338"/>
      <c r="K612" s="338"/>
      <c r="L612" s="338"/>
      <c r="M612" s="338"/>
      <c r="N612" s="338"/>
      <c r="O612" s="338"/>
      <c r="P612" s="338"/>
      <c r="Q612" s="338"/>
      <c r="R612" s="338"/>
      <c r="S612" s="338"/>
      <c r="T612" s="338"/>
      <c r="U612" s="338"/>
      <c r="V612" s="338"/>
      <c r="W612" s="338"/>
      <c r="X612" s="338"/>
      <c r="Y612" s="338"/>
      <c r="Z612" s="338"/>
    </row>
    <row r="613" spans="1:26" ht="15.75" customHeight="1" x14ac:dyDescent="0.25">
      <c r="A613" s="337"/>
      <c r="B613" s="338"/>
      <c r="C613" s="338"/>
      <c r="D613" s="338"/>
      <c r="E613" s="338"/>
      <c r="F613" s="338"/>
      <c r="G613" s="338"/>
      <c r="H613" s="338"/>
      <c r="I613" s="338"/>
      <c r="J613" s="338"/>
      <c r="K613" s="338"/>
      <c r="L613" s="338"/>
      <c r="M613" s="338"/>
      <c r="N613" s="338"/>
      <c r="O613" s="338"/>
      <c r="P613" s="338"/>
      <c r="Q613" s="338"/>
      <c r="R613" s="338"/>
      <c r="S613" s="338"/>
      <c r="T613" s="338"/>
      <c r="U613" s="338"/>
      <c r="V613" s="338"/>
      <c r="W613" s="338"/>
      <c r="X613" s="338"/>
      <c r="Y613" s="338"/>
      <c r="Z613" s="338"/>
    </row>
    <row r="614" spans="1:26" ht="15.75" customHeight="1" x14ac:dyDescent="0.25">
      <c r="A614" s="337"/>
      <c r="B614" s="338"/>
      <c r="C614" s="338"/>
      <c r="D614" s="338"/>
      <c r="E614" s="338"/>
      <c r="F614" s="338"/>
      <c r="G614" s="338"/>
      <c r="H614" s="338"/>
      <c r="I614" s="338"/>
      <c r="J614" s="338"/>
      <c r="K614" s="338"/>
      <c r="L614" s="338"/>
      <c r="M614" s="338"/>
      <c r="N614" s="338"/>
      <c r="O614" s="338"/>
      <c r="P614" s="338"/>
      <c r="Q614" s="338"/>
      <c r="R614" s="338"/>
      <c r="S614" s="338"/>
      <c r="T614" s="338"/>
      <c r="U614" s="338"/>
      <c r="V614" s="338"/>
      <c r="W614" s="338"/>
      <c r="X614" s="338"/>
      <c r="Y614" s="338"/>
      <c r="Z614" s="338"/>
    </row>
    <row r="615" spans="1:26" ht="15.75" customHeight="1" x14ac:dyDescent="0.25">
      <c r="A615" s="337"/>
      <c r="B615" s="338"/>
      <c r="C615" s="338"/>
      <c r="D615" s="338"/>
      <c r="E615" s="338"/>
      <c r="F615" s="338"/>
      <c r="G615" s="338"/>
      <c r="H615" s="338"/>
      <c r="I615" s="338"/>
      <c r="J615" s="338"/>
      <c r="K615" s="338"/>
      <c r="L615" s="338"/>
      <c r="M615" s="338"/>
      <c r="N615" s="338"/>
      <c r="O615" s="338"/>
      <c r="P615" s="338"/>
      <c r="Q615" s="338"/>
      <c r="R615" s="338"/>
      <c r="S615" s="338"/>
      <c r="T615" s="338"/>
      <c r="U615" s="338"/>
      <c r="V615" s="338"/>
      <c r="W615" s="338"/>
      <c r="X615" s="338"/>
      <c r="Y615" s="338"/>
      <c r="Z615" s="338"/>
    </row>
    <row r="616" spans="1:26" ht="15.75" customHeight="1" x14ac:dyDescent="0.25">
      <c r="A616" s="337"/>
      <c r="B616" s="338"/>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row>
    <row r="617" spans="1:26" ht="15.75" customHeight="1" x14ac:dyDescent="0.25">
      <c r="A617" s="337"/>
      <c r="B617" s="338"/>
      <c r="C617" s="338"/>
      <c r="D617" s="338"/>
      <c r="E617" s="338"/>
      <c r="F617" s="338"/>
      <c r="G617" s="338"/>
      <c r="H617" s="338"/>
      <c r="I617" s="338"/>
      <c r="J617" s="338"/>
      <c r="K617" s="338"/>
      <c r="L617" s="338"/>
      <c r="M617" s="338"/>
      <c r="N617" s="338"/>
      <c r="O617" s="338"/>
      <c r="P617" s="338"/>
      <c r="Q617" s="338"/>
      <c r="R617" s="338"/>
      <c r="S617" s="338"/>
      <c r="T617" s="338"/>
      <c r="U617" s="338"/>
      <c r="V617" s="338"/>
      <c r="W617" s="338"/>
      <c r="X617" s="338"/>
      <c r="Y617" s="338"/>
      <c r="Z617" s="338"/>
    </row>
    <row r="618" spans="1:26" ht="15.75" customHeight="1" x14ac:dyDescent="0.25">
      <c r="A618" s="337"/>
      <c r="B618" s="338"/>
      <c r="C618" s="338"/>
      <c r="D618" s="338"/>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row>
    <row r="619" spans="1:26" ht="15.75" customHeight="1" x14ac:dyDescent="0.25">
      <c r="A619" s="337"/>
      <c r="B619" s="338"/>
      <c r="C619" s="338"/>
      <c r="D619" s="338"/>
      <c r="E619" s="338"/>
      <c r="F619" s="338"/>
      <c r="G619" s="338"/>
      <c r="H619" s="338"/>
      <c r="I619" s="338"/>
      <c r="J619" s="338"/>
      <c r="K619" s="338"/>
      <c r="L619" s="338"/>
      <c r="M619" s="338"/>
      <c r="N619" s="338"/>
      <c r="O619" s="338"/>
      <c r="P619" s="338"/>
      <c r="Q619" s="338"/>
      <c r="R619" s="338"/>
      <c r="S619" s="338"/>
      <c r="T619" s="338"/>
      <c r="U619" s="338"/>
      <c r="V619" s="338"/>
      <c r="W619" s="338"/>
      <c r="X619" s="338"/>
      <c r="Y619" s="338"/>
      <c r="Z619" s="338"/>
    </row>
    <row r="620" spans="1:26" ht="15.75" customHeight="1" x14ac:dyDescent="0.25">
      <c r="A620" s="337"/>
      <c r="B620" s="338"/>
      <c r="C620" s="338"/>
      <c r="D620" s="338"/>
      <c r="E620" s="338"/>
      <c r="F620" s="338"/>
      <c r="G620" s="338"/>
      <c r="H620" s="338"/>
      <c r="I620" s="338"/>
      <c r="J620" s="338"/>
      <c r="K620" s="338"/>
      <c r="L620" s="338"/>
      <c r="M620" s="338"/>
      <c r="N620" s="338"/>
      <c r="O620" s="338"/>
      <c r="P620" s="338"/>
      <c r="Q620" s="338"/>
      <c r="R620" s="338"/>
      <c r="S620" s="338"/>
      <c r="T620" s="338"/>
      <c r="U620" s="338"/>
      <c r="V620" s="338"/>
      <c r="W620" s="338"/>
      <c r="X620" s="338"/>
      <c r="Y620" s="338"/>
      <c r="Z620" s="338"/>
    </row>
    <row r="621" spans="1:26" ht="15.75" customHeight="1" x14ac:dyDescent="0.25">
      <c r="A621" s="337"/>
      <c r="B621" s="338"/>
      <c r="C621" s="338"/>
      <c r="D621" s="338"/>
      <c r="E621" s="338"/>
      <c r="F621" s="338"/>
      <c r="G621" s="338"/>
      <c r="H621" s="338"/>
      <c r="I621" s="338"/>
      <c r="J621" s="338"/>
      <c r="K621" s="338"/>
      <c r="L621" s="338"/>
      <c r="M621" s="338"/>
      <c r="N621" s="338"/>
      <c r="O621" s="338"/>
      <c r="P621" s="338"/>
      <c r="Q621" s="338"/>
      <c r="R621" s="338"/>
      <c r="S621" s="338"/>
      <c r="T621" s="338"/>
      <c r="U621" s="338"/>
      <c r="V621" s="338"/>
      <c r="W621" s="338"/>
      <c r="X621" s="338"/>
      <c r="Y621" s="338"/>
      <c r="Z621" s="338"/>
    </row>
    <row r="622" spans="1:26" ht="15.75" customHeight="1" x14ac:dyDescent="0.25">
      <c r="A622" s="337"/>
      <c r="B622" s="338"/>
      <c r="C622" s="338"/>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row>
    <row r="623" spans="1:26" ht="15.75" customHeight="1" x14ac:dyDescent="0.25">
      <c r="A623" s="337"/>
      <c r="B623" s="338"/>
      <c r="C623" s="338"/>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row>
    <row r="624" spans="1:26" ht="15.75" customHeight="1" x14ac:dyDescent="0.25">
      <c r="A624" s="337"/>
      <c r="B624" s="338"/>
      <c r="C624" s="338"/>
      <c r="D624" s="338"/>
      <c r="E624" s="338"/>
      <c r="F624" s="338"/>
      <c r="G624" s="338"/>
      <c r="H624" s="338"/>
      <c r="I624" s="338"/>
      <c r="J624" s="338"/>
      <c r="K624" s="338"/>
      <c r="L624" s="338"/>
      <c r="M624" s="338"/>
      <c r="N624" s="338"/>
      <c r="O624" s="338"/>
      <c r="P624" s="338"/>
      <c r="Q624" s="338"/>
      <c r="R624" s="338"/>
      <c r="S624" s="338"/>
      <c r="T624" s="338"/>
      <c r="U624" s="338"/>
      <c r="V624" s="338"/>
      <c r="W624" s="338"/>
      <c r="X624" s="338"/>
      <c r="Y624" s="338"/>
      <c r="Z624" s="338"/>
    </row>
    <row r="625" spans="1:26" ht="15.75" customHeight="1" x14ac:dyDescent="0.25">
      <c r="A625" s="337"/>
      <c r="B625" s="338"/>
      <c r="C625" s="338"/>
      <c r="D625" s="338"/>
      <c r="E625" s="338"/>
      <c r="F625" s="338"/>
      <c r="G625" s="338"/>
      <c r="H625" s="338"/>
      <c r="I625" s="338"/>
      <c r="J625" s="338"/>
      <c r="K625" s="338"/>
      <c r="L625" s="338"/>
      <c r="M625" s="338"/>
      <c r="N625" s="338"/>
      <c r="O625" s="338"/>
      <c r="P625" s="338"/>
      <c r="Q625" s="338"/>
      <c r="R625" s="338"/>
      <c r="S625" s="338"/>
      <c r="T625" s="338"/>
      <c r="U625" s="338"/>
      <c r="V625" s="338"/>
      <c r="W625" s="338"/>
      <c r="X625" s="338"/>
      <c r="Y625" s="338"/>
      <c r="Z625" s="338"/>
    </row>
    <row r="626" spans="1:26" ht="15.75" customHeight="1" x14ac:dyDescent="0.25">
      <c r="A626" s="337"/>
      <c r="B626" s="338"/>
      <c r="C626" s="338"/>
      <c r="D626" s="338"/>
      <c r="E626" s="338"/>
      <c r="F626" s="338"/>
      <c r="G626" s="338"/>
      <c r="H626" s="338"/>
      <c r="I626" s="338"/>
      <c r="J626" s="338"/>
      <c r="K626" s="338"/>
      <c r="L626" s="338"/>
      <c r="M626" s="338"/>
      <c r="N626" s="338"/>
      <c r="O626" s="338"/>
      <c r="P626" s="338"/>
      <c r="Q626" s="338"/>
      <c r="R626" s="338"/>
      <c r="S626" s="338"/>
      <c r="T626" s="338"/>
      <c r="U626" s="338"/>
      <c r="V626" s="338"/>
      <c r="W626" s="338"/>
      <c r="X626" s="338"/>
      <c r="Y626" s="338"/>
      <c r="Z626" s="338"/>
    </row>
    <row r="627" spans="1:26" ht="15.75" customHeight="1" x14ac:dyDescent="0.25">
      <c r="A627" s="337"/>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row>
    <row r="628" spans="1:26" ht="15.75" customHeight="1" x14ac:dyDescent="0.25">
      <c r="A628" s="337"/>
      <c r="B628" s="338"/>
      <c r="C628" s="338"/>
      <c r="D628" s="338"/>
      <c r="E628" s="338"/>
      <c r="F628" s="338"/>
      <c r="G628" s="338"/>
      <c r="H628" s="338"/>
      <c r="I628" s="338"/>
      <c r="J628" s="338"/>
      <c r="K628" s="338"/>
      <c r="L628" s="338"/>
      <c r="M628" s="338"/>
      <c r="N628" s="338"/>
      <c r="O628" s="338"/>
      <c r="P628" s="338"/>
      <c r="Q628" s="338"/>
      <c r="R628" s="338"/>
      <c r="S628" s="338"/>
      <c r="T628" s="338"/>
      <c r="U628" s="338"/>
      <c r="V628" s="338"/>
      <c r="W628" s="338"/>
      <c r="X628" s="338"/>
      <c r="Y628" s="338"/>
      <c r="Z628" s="338"/>
    </row>
    <row r="629" spans="1:26" ht="15.75" customHeight="1" x14ac:dyDescent="0.25">
      <c r="A629" s="337"/>
      <c r="B629" s="338"/>
      <c r="C629" s="338"/>
      <c r="D629" s="338"/>
      <c r="E629" s="338"/>
      <c r="F629" s="338"/>
      <c r="G629" s="338"/>
      <c r="H629" s="338"/>
      <c r="I629" s="338"/>
      <c r="J629" s="338"/>
      <c r="K629" s="338"/>
      <c r="L629" s="338"/>
      <c r="M629" s="338"/>
      <c r="N629" s="338"/>
      <c r="O629" s="338"/>
      <c r="P629" s="338"/>
      <c r="Q629" s="338"/>
      <c r="R629" s="338"/>
      <c r="S629" s="338"/>
      <c r="T629" s="338"/>
      <c r="U629" s="338"/>
      <c r="V629" s="338"/>
      <c r="W629" s="338"/>
      <c r="X629" s="338"/>
      <c r="Y629" s="338"/>
      <c r="Z629" s="338"/>
    </row>
    <row r="630" spans="1:26" ht="15.75" customHeight="1" x14ac:dyDescent="0.25">
      <c r="A630" s="337"/>
      <c r="B630" s="338"/>
      <c r="C630" s="338"/>
      <c r="D630" s="338"/>
      <c r="E630" s="338"/>
      <c r="F630" s="338"/>
      <c r="G630" s="338"/>
      <c r="H630" s="338"/>
      <c r="I630" s="338"/>
      <c r="J630" s="338"/>
      <c r="K630" s="338"/>
      <c r="L630" s="338"/>
      <c r="M630" s="338"/>
      <c r="N630" s="338"/>
      <c r="O630" s="338"/>
      <c r="P630" s="338"/>
      <c r="Q630" s="338"/>
      <c r="R630" s="338"/>
      <c r="S630" s="338"/>
      <c r="T630" s="338"/>
      <c r="U630" s="338"/>
      <c r="V630" s="338"/>
      <c r="W630" s="338"/>
      <c r="X630" s="338"/>
      <c r="Y630" s="338"/>
      <c r="Z630" s="338"/>
    </row>
    <row r="631" spans="1:26" ht="15.75" customHeight="1" x14ac:dyDescent="0.25">
      <c r="A631" s="337"/>
      <c r="B631" s="338"/>
      <c r="C631" s="338"/>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row>
    <row r="632" spans="1:26" ht="15.75" customHeight="1" x14ac:dyDescent="0.25">
      <c r="A632" s="337"/>
      <c r="B632" s="338"/>
      <c r="C632" s="338"/>
      <c r="D632" s="338"/>
      <c r="E632" s="338"/>
      <c r="F632" s="338"/>
      <c r="G632" s="338"/>
      <c r="H632" s="338"/>
      <c r="I632" s="338"/>
      <c r="J632" s="338"/>
      <c r="K632" s="338"/>
      <c r="L632" s="338"/>
      <c r="M632" s="338"/>
      <c r="N632" s="338"/>
      <c r="O632" s="338"/>
      <c r="P632" s="338"/>
      <c r="Q632" s="338"/>
      <c r="R632" s="338"/>
      <c r="S632" s="338"/>
      <c r="T632" s="338"/>
      <c r="U632" s="338"/>
      <c r="V632" s="338"/>
      <c r="W632" s="338"/>
      <c r="X632" s="338"/>
      <c r="Y632" s="338"/>
      <c r="Z632" s="338"/>
    </row>
    <row r="633" spans="1:26" ht="15.75" customHeight="1" x14ac:dyDescent="0.25">
      <c r="A633" s="337"/>
      <c r="B633" s="338"/>
      <c r="C633" s="338"/>
      <c r="D633" s="338"/>
      <c r="E633" s="338"/>
      <c r="F633" s="338"/>
      <c r="G633" s="338"/>
      <c r="H633" s="338"/>
      <c r="I633" s="338"/>
      <c r="J633" s="338"/>
      <c r="K633" s="338"/>
      <c r="L633" s="338"/>
      <c r="M633" s="338"/>
      <c r="N633" s="338"/>
      <c r="O633" s="338"/>
      <c r="P633" s="338"/>
      <c r="Q633" s="338"/>
      <c r="R633" s="338"/>
      <c r="S633" s="338"/>
      <c r="T633" s="338"/>
      <c r="U633" s="338"/>
      <c r="V633" s="338"/>
      <c r="W633" s="338"/>
      <c r="X633" s="338"/>
      <c r="Y633" s="338"/>
      <c r="Z633" s="338"/>
    </row>
    <row r="634" spans="1:26" ht="15.75" customHeight="1" x14ac:dyDescent="0.25">
      <c r="A634" s="337"/>
      <c r="B634" s="338"/>
      <c r="C634" s="338"/>
      <c r="D634" s="338"/>
      <c r="E634" s="338"/>
      <c r="F634" s="338"/>
      <c r="G634" s="338"/>
      <c r="H634" s="338"/>
      <c r="I634" s="338"/>
      <c r="J634" s="338"/>
      <c r="K634" s="338"/>
      <c r="L634" s="338"/>
      <c r="M634" s="338"/>
      <c r="N634" s="338"/>
      <c r="O634" s="338"/>
      <c r="P634" s="338"/>
      <c r="Q634" s="338"/>
      <c r="R634" s="338"/>
      <c r="S634" s="338"/>
      <c r="T634" s="338"/>
      <c r="U634" s="338"/>
      <c r="V634" s="338"/>
      <c r="W634" s="338"/>
      <c r="X634" s="338"/>
      <c r="Y634" s="338"/>
      <c r="Z634" s="338"/>
    </row>
    <row r="635" spans="1:26" ht="15.75" customHeight="1" x14ac:dyDescent="0.25">
      <c r="A635" s="337"/>
      <c r="B635" s="338"/>
      <c r="C635" s="338"/>
      <c r="D635" s="338"/>
      <c r="E635" s="338"/>
      <c r="F635" s="338"/>
      <c r="G635" s="338"/>
      <c r="H635" s="338"/>
      <c r="I635" s="338"/>
      <c r="J635" s="338"/>
      <c r="K635" s="338"/>
      <c r="L635" s="338"/>
      <c r="M635" s="338"/>
      <c r="N635" s="338"/>
      <c r="O635" s="338"/>
      <c r="P635" s="338"/>
      <c r="Q635" s="338"/>
      <c r="R635" s="338"/>
      <c r="S635" s="338"/>
      <c r="T635" s="338"/>
      <c r="U635" s="338"/>
      <c r="V635" s="338"/>
      <c r="W635" s="338"/>
      <c r="X635" s="338"/>
      <c r="Y635" s="338"/>
      <c r="Z635" s="338"/>
    </row>
    <row r="636" spans="1:26" ht="15.75" customHeight="1" x14ac:dyDescent="0.25">
      <c r="A636" s="337"/>
      <c r="B636" s="338"/>
      <c r="C636" s="338"/>
      <c r="D636" s="338"/>
      <c r="E636" s="338"/>
      <c r="F636" s="338"/>
      <c r="G636" s="338"/>
      <c r="H636" s="338"/>
      <c r="I636" s="338"/>
      <c r="J636" s="338"/>
      <c r="K636" s="338"/>
      <c r="L636" s="338"/>
      <c r="M636" s="338"/>
      <c r="N636" s="338"/>
      <c r="O636" s="338"/>
      <c r="P636" s="338"/>
      <c r="Q636" s="338"/>
      <c r="R636" s="338"/>
      <c r="S636" s="338"/>
      <c r="T636" s="338"/>
      <c r="U636" s="338"/>
      <c r="V636" s="338"/>
      <c r="W636" s="338"/>
      <c r="X636" s="338"/>
      <c r="Y636" s="338"/>
      <c r="Z636" s="338"/>
    </row>
    <row r="637" spans="1:26" ht="15.75" customHeight="1" x14ac:dyDescent="0.25">
      <c r="A637" s="337"/>
      <c r="B637" s="338"/>
      <c r="C637" s="338"/>
      <c r="D637" s="338"/>
      <c r="E637" s="338"/>
      <c r="F637" s="338"/>
      <c r="G637" s="338"/>
      <c r="H637" s="338"/>
      <c r="I637" s="338"/>
      <c r="J637" s="338"/>
      <c r="K637" s="338"/>
      <c r="L637" s="338"/>
      <c r="M637" s="338"/>
      <c r="N637" s="338"/>
      <c r="O637" s="338"/>
      <c r="P637" s="338"/>
      <c r="Q637" s="338"/>
      <c r="R637" s="338"/>
      <c r="S637" s="338"/>
      <c r="T637" s="338"/>
      <c r="U637" s="338"/>
      <c r="V637" s="338"/>
      <c r="W637" s="338"/>
      <c r="X637" s="338"/>
      <c r="Y637" s="338"/>
      <c r="Z637" s="338"/>
    </row>
    <row r="638" spans="1:26" ht="15.75" customHeight="1" x14ac:dyDescent="0.25">
      <c r="A638" s="337"/>
      <c r="B638" s="338"/>
      <c r="C638" s="338"/>
      <c r="D638" s="338"/>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row>
    <row r="639" spans="1:26" ht="15.75" customHeight="1" x14ac:dyDescent="0.25">
      <c r="A639" s="337"/>
      <c r="B639" s="338"/>
      <c r="C639" s="338"/>
      <c r="D639" s="338"/>
      <c r="E639" s="338"/>
      <c r="F639" s="338"/>
      <c r="G639" s="338"/>
      <c r="H639" s="338"/>
      <c r="I639" s="338"/>
      <c r="J639" s="338"/>
      <c r="K639" s="338"/>
      <c r="L639" s="338"/>
      <c r="M639" s="338"/>
      <c r="N639" s="338"/>
      <c r="O639" s="338"/>
      <c r="P639" s="338"/>
      <c r="Q639" s="338"/>
      <c r="R639" s="338"/>
      <c r="S639" s="338"/>
      <c r="T639" s="338"/>
      <c r="U639" s="338"/>
      <c r="V639" s="338"/>
      <c r="W639" s="338"/>
      <c r="X639" s="338"/>
      <c r="Y639" s="338"/>
      <c r="Z639" s="338"/>
    </row>
    <row r="640" spans="1:26" ht="15.75" customHeight="1" x14ac:dyDescent="0.25">
      <c r="A640" s="337"/>
      <c r="B640" s="338"/>
      <c r="C640" s="338"/>
      <c r="D640" s="338"/>
      <c r="E640" s="338"/>
      <c r="F640" s="338"/>
      <c r="G640" s="338"/>
      <c r="H640" s="338"/>
      <c r="I640" s="338"/>
      <c r="J640" s="338"/>
      <c r="K640" s="338"/>
      <c r="L640" s="338"/>
      <c r="M640" s="338"/>
      <c r="N640" s="338"/>
      <c r="O640" s="338"/>
      <c r="P640" s="338"/>
      <c r="Q640" s="338"/>
      <c r="R640" s="338"/>
      <c r="S640" s="338"/>
      <c r="T640" s="338"/>
      <c r="U640" s="338"/>
      <c r="V640" s="338"/>
      <c r="W640" s="338"/>
      <c r="X640" s="338"/>
      <c r="Y640" s="338"/>
      <c r="Z640" s="338"/>
    </row>
    <row r="641" spans="1:26" ht="15.75" customHeight="1" x14ac:dyDescent="0.25">
      <c r="A641" s="337"/>
      <c r="B641" s="338"/>
      <c r="C641" s="338"/>
      <c r="D641" s="338"/>
      <c r="E641" s="338"/>
      <c r="F641" s="338"/>
      <c r="G641" s="338"/>
      <c r="H641" s="338"/>
      <c r="I641" s="338"/>
      <c r="J641" s="338"/>
      <c r="K641" s="338"/>
      <c r="L641" s="338"/>
      <c r="M641" s="338"/>
      <c r="N641" s="338"/>
      <c r="O641" s="338"/>
      <c r="P641" s="338"/>
      <c r="Q641" s="338"/>
      <c r="R641" s="338"/>
      <c r="S641" s="338"/>
      <c r="T641" s="338"/>
      <c r="U641" s="338"/>
      <c r="V641" s="338"/>
      <c r="W641" s="338"/>
      <c r="X641" s="338"/>
      <c r="Y641" s="338"/>
      <c r="Z641" s="338"/>
    </row>
    <row r="642" spans="1:26" ht="15.75" customHeight="1" x14ac:dyDescent="0.25">
      <c r="A642" s="337"/>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row>
    <row r="643" spans="1:26" ht="15.75" customHeight="1" x14ac:dyDescent="0.25">
      <c r="A643" s="337"/>
      <c r="B643" s="338"/>
      <c r="C643" s="338"/>
      <c r="D643" s="338"/>
      <c r="E643" s="338"/>
      <c r="F643" s="338"/>
      <c r="G643" s="338"/>
      <c r="H643" s="338"/>
      <c r="I643" s="338"/>
      <c r="J643" s="338"/>
      <c r="K643" s="338"/>
      <c r="L643" s="338"/>
      <c r="M643" s="338"/>
      <c r="N643" s="338"/>
      <c r="O643" s="338"/>
      <c r="P643" s="338"/>
      <c r="Q643" s="338"/>
      <c r="R643" s="338"/>
      <c r="S643" s="338"/>
      <c r="T643" s="338"/>
      <c r="U643" s="338"/>
      <c r="V643" s="338"/>
      <c r="W643" s="338"/>
      <c r="X643" s="338"/>
      <c r="Y643" s="338"/>
      <c r="Z643" s="338"/>
    </row>
    <row r="644" spans="1:26" ht="15.75" customHeight="1" x14ac:dyDescent="0.25">
      <c r="A644" s="337"/>
      <c r="B644" s="338"/>
      <c r="C644" s="338"/>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row>
    <row r="645" spans="1:26" ht="15.75" customHeight="1" x14ac:dyDescent="0.25">
      <c r="A645" s="337"/>
      <c r="B645" s="338"/>
      <c r="C645" s="338"/>
      <c r="D645" s="338"/>
      <c r="E645" s="338"/>
      <c r="F645" s="338"/>
      <c r="G645" s="338"/>
      <c r="H645" s="338"/>
      <c r="I645" s="338"/>
      <c r="J645" s="338"/>
      <c r="K645" s="338"/>
      <c r="L645" s="338"/>
      <c r="M645" s="338"/>
      <c r="N645" s="338"/>
      <c r="O645" s="338"/>
      <c r="P645" s="338"/>
      <c r="Q645" s="338"/>
      <c r="R645" s="338"/>
      <c r="S645" s="338"/>
      <c r="T645" s="338"/>
      <c r="U645" s="338"/>
      <c r="V645" s="338"/>
      <c r="W645" s="338"/>
      <c r="X645" s="338"/>
      <c r="Y645" s="338"/>
      <c r="Z645" s="338"/>
    </row>
    <row r="646" spans="1:26" ht="15.75" customHeight="1" x14ac:dyDescent="0.25">
      <c r="A646" s="337"/>
      <c r="B646" s="338"/>
      <c r="C646" s="338"/>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row>
    <row r="647" spans="1:26" ht="15.75" customHeight="1" x14ac:dyDescent="0.25">
      <c r="A647" s="337"/>
      <c r="B647" s="338"/>
      <c r="C647" s="338"/>
      <c r="D647" s="338"/>
      <c r="E647" s="338"/>
      <c r="F647" s="338"/>
      <c r="G647" s="338"/>
      <c r="H647" s="338"/>
      <c r="I647" s="338"/>
      <c r="J647" s="338"/>
      <c r="K647" s="338"/>
      <c r="L647" s="338"/>
      <c r="M647" s="338"/>
      <c r="N647" s="338"/>
      <c r="O647" s="338"/>
      <c r="P647" s="338"/>
      <c r="Q647" s="338"/>
      <c r="R647" s="338"/>
      <c r="S647" s="338"/>
      <c r="T647" s="338"/>
      <c r="U647" s="338"/>
      <c r="V647" s="338"/>
      <c r="W647" s="338"/>
      <c r="X647" s="338"/>
      <c r="Y647" s="338"/>
      <c r="Z647" s="338"/>
    </row>
    <row r="648" spans="1:26" ht="15.75" customHeight="1" x14ac:dyDescent="0.25">
      <c r="A648" s="337"/>
      <c r="B648" s="338"/>
      <c r="C648" s="338"/>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row>
    <row r="649" spans="1:26" ht="15.75" customHeight="1" x14ac:dyDescent="0.25">
      <c r="A649" s="337"/>
      <c r="B649" s="338"/>
      <c r="C649" s="338"/>
      <c r="D649" s="338"/>
      <c r="E649" s="338"/>
      <c r="F649" s="338"/>
      <c r="G649" s="338"/>
      <c r="H649" s="338"/>
      <c r="I649" s="338"/>
      <c r="J649" s="338"/>
      <c r="K649" s="338"/>
      <c r="L649" s="338"/>
      <c r="M649" s="338"/>
      <c r="N649" s="338"/>
      <c r="O649" s="338"/>
      <c r="P649" s="338"/>
      <c r="Q649" s="338"/>
      <c r="R649" s="338"/>
      <c r="S649" s="338"/>
      <c r="T649" s="338"/>
      <c r="U649" s="338"/>
      <c r="V649" s="338"/>
      <c r="W649" s="338"/>
      <c r="X649" s="338"/>
      <c r="Y649" s="338"/>
      <c r="Z649" s="338"/>
    </row>
    <row r="650" spans="1:26" ht="15.75" customHeight="1" x14ac:dyDescent="0.25">
      <c r="A650" s="337"/>
      <c r="B650" s="338"/>
      <c r="C650" s="338"/>
      <c r="D650" s="338"/>
      <c r="E650" s="338"/>
      <c r="F650" s="338"/>
      <c r="G650" s="338"/>
      <c r="H650" s="338"/>
      <c r="I650" s="338"/>
      <c r="J650" s="338"/>
      <c r="K650" s="338"/>
      <c r="L650" s="338"/>
      <c r="M650" s="338"/>
      <c r="N650" s="338"/>
      <c r="O650" s="338"/>
      <c r="P650" s="338"/>
      <c r="Q650" s="338"/>
      <c r="R650" s="338"/>
      <c r="S650" s="338"/>
      <c r="T650" s="338"/>
      <c r="U650" s="338"/>
      <c r="V650" s="338"/>
      <c r="W650" s="338"/>
      <c r="X650" s="338"/>
      <c r="Y650" s="338"/>
      <c r="Z650" s="338"/>
    </row>
    <row r="651" spans="1:26" ht="15.75" customHeight="1" x14ac:dyDescent="0.25">
      <c r="A651" s="337"/>
      <c r="B651" s="338"/>
      <c r="C651" s="338"/>
      <c r="D651" s="338"/>
      <c r="E651" s="338"/>
      <c r="F651" s="338"/>
      <c r="G651" s="338"/>
      <c r="H651" s="338"/>
      <c r="I651" s="338"/>
      <c r="J651" s="338"/>
      <c r="K651" s="338"/>
      <c r="L651" s="338"/>
      <c r="M651" s="338"/>
      <c r="N651" s="338"/>
      <c r="O651" s="338"/>
      <c r="P651" s="338"/>
      <c r="Q651" s="338"/>
      <c r="R651" s="338"/>
      <c r="S651" s="338"/>
      <c r="T651" s="338"/>
      <c r="U651" s="338"/>
      <c r="V651" s="338"/>
      <c r="W651" s="338"/>
      <c r="X651" s="338"/>
      <c r="Y651" s="338"/>
      <c r="Z651" s="338"/>
    </row>
    <row r="652" spans="1:26" ht="15.75" customHeight="1" x14ac:dyDescent="0.25">
      <c r="A652" s="337"/>
      <c r="B652" s="338"/>
      <c r="C652" s="338"/>
      <c r="D652" s="338"/>
      <c r="E652" s="338"/>
      <c r="F652" s="338"/>
      <c r="G652" s="338"/>
      <c r="H652" s="338"/>
      <c r="I652" s="338"/>
      <c r="J652" s="338"/>
      <c r="K652" s="338"/>
      <c r="L652" s="338"/>
      <c r="M652" s="338"/>
      <c r="N652" s="338"/>
      <c r="O652" s="338"/>
      <c r="P652" s="338"/>
      <c r="Q652" s="338"/>
      <c r="R652" s="338"/>
      <c r="S652" s="338"/>
      <c r="T652" s="338"/>
      <c r="U652" s="338"/>
      <c r="V652" s="338"/>
      <c r="W652" s="338"/>
      <c r="X652" s="338"/>
      <c r="Y652" s="338"/>
      <c r="Z652" s="338"/>
    </row>
    <row r="653" spans="1:26" ht="15.75" customHeight="1" x14ac:dyDescent="0.25">
      <c r="A653" s="337"/>
      <c r="B653" s="338"/>
      <c r="C653" s="338"/>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row>
    <row r="654" spans="1:26" ht="15.75" customHeight="1" x14ac:dyDescent="0.25">
      <c r="A654" s="337"/>
      <c r="B654" s="338"/>
      <c r="C654" s="338"/>
      <c r="D654" s="338"/>
      <c r="E654" s="338"/>
      <c r="F654" s="338"/>
      <c r="G654" s="338"/>
      <c r="H654" s="338"/>
      <c r="I654" s="338"/>
      <c r="J654" s="338"/>
      <c r="K654" s="338"/>
      <c r="L654" s="338"/>
      <c r="M654" s="338"/>
      <c r="N654" s="338"/>
      <c r="O654" s="338"/>
      <c r="P654" s="338"/>
      <c r="Q654" s="338"/>
      <c r="R654" s="338"/>
      <c r="S654" s="338"/>
      <c r="T654" s="338"/>
      <c r="U654" s="338"/>
      <c r="V654" s="338"/>
      <c r="W654" s="338"/>
      <c r="X654" s="338"/>
      <c r="Y654" s="338"/>
      <c r="Z654" s="338"/>
    </row>
    <row r="655" spans="1:26" ht="15.75" customHeight="1" x14ac:dyDescent="0.25">
      <c r="A655" s="337"/>
      <c r="B655" s="338"/>
      <c r="C655" s="338"/>
      <c r="D655" s="338"/>
      <c r="E655" s="338"/>
      <c r="F655" s="338"/>
      <c r="G655" s="338"/>
      <c r="H655" s="338"/>
      <c r="I655" s="338"/>
      <c r="J655" s="338"/>
      <c r="K655" s="338"/>
      <c r="L655" s="338"/>
      <c r="M655" s="338"/>
      <c r="N655" s="338"/>
      <c r="O655" s="338"/>
      <c r="P655" s="338"/>
      <c r="Q655" s="338"/>
      <c r="R655" s="338"/>
      <c r="S655" s="338"/>
      <c r="T655" s="338"/>
      <c r="U655" s="338"/>
      <c r="V655" s="338"/>
      <c r="W655" s="338"/>
      <c r="X655" s="338"/>
      <c r="Y655" s="338"/>
      <c r="Z655" s="338"/>
    </row>
    <row r="656" spans="1:26" ht="15.75" customHeight="1" x14ac:dyDescent="0.25">
      <c r="A656" s="337"/>
      <c r="B656" s="338"/>
      <c r="C656" s="338"/>
      <c r="D656" s="338"/>
      <c r="E656" s="338"/>
      <c r="F656" s="338"/>
      <c r="G656" s="338"/>
      <c r="H656" s="338"/>
      <c r="I656" s="338"/>
      <c r="J656" s="338"/>
      <c r="K656" s="338"/>
      <c r="L656" s="338"/>
      <c r="M656" s="338"/>
      <c r="N656" s="338"/>
      <c r="O656" s="338"/>
      <c r="P656" s="338"/>
      <c r="Q656" s="338"/>
      <c r="R656" s="338"/>
      <c r="S656" s="338"/>
      <c r="T656" s="338"/>
      <c r="U656" s="338"/>
      <c r="V656" s="338"/>
      <c r="W656" s="338"/>
      <c r="X656" s="338"/>
      <c r="Y656" s="338"/>
      <c r="Z656" s="338"/>
    </row>
    <row r="657" spans="1:26" ht="15.75" customHeight="1" x14ac:dyDescent="0.25">
      <c r="A657" s="337"/>
      <c r="B657" s="338"/>
      <c r="C657" s="338"/>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row>
    <row r="658" spans="1:26" ht="15.75" customHeight="1" x14ac:dyDescent="0.25">
      <c r="A658" s="337"/>
      <c r="B658" s="338"/>
      <c r="C658" s="338"/>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row>
    <row r="659" spans="1:26" ht="15.75" customHeight="1" x14ac:dyDescent="0.25">
      <c r="A659" s="337"/>
      <c r="B659" s="338"/>
      <c r="C659" s="338"/>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row>
    <row r="660" spans="1:26" ht="15.75" customHeight="1" x14ac:dyDescent="0.25">
      <c r="A660" s="337"/>
      <c r="B660" s="338"/>
      <c r="C660" s="338"/>
      <c r="D660" s="338"/>
      <c r="E660" s="338"/>
      <c r="F660" s="338"/>
      <c r="G660" s="338"/>
      <c r="H660" s="338"/>
      <c r="I660" s="338"/>
      <c r="J660" s="338"/>
      <c r="K660" s="338"/>
      <c r="L660" s="338"/>
      <c r="M660" s="338"/>
      <c r="N660" s="338"/>
      <c r="O660" s="338"/>
      <c r="P660" s="338"/>
      <c r="Q660" s="338"/>
      <c r="R660" s="338"/>
      <c r="S660" s="338"/>
      <c r="T660" s="338"/>
      <c r="U660" s="338"/>
      <c r="V660" s="338"/>
      <c r="W660" s="338"/>
      <c r="X660" s="338"/>
      <c r="Y660" s="338"/>
      <c r="Z660" s="338"/>
    </row>
    <row r="661" spans="1:26" ht="15.75" customHeight="1" x14ac:dyDescent="0.25">
      <c r="A661" s="337"/>
      <c r="B661" s="338"/>
      <c r="C661" s="338"/>
      <c r="D661" s="338"/>
      <c r="E661" s="338"/>
      <c r="F661" s="338"/>
      <c r="G661" s="338"/>
      <c r="H661" s="338"/>
      <c r="I661" s="338"/>
      <c r="J661" s="338"/>
      <c r="K661" s="338"/>
      <c r="L661" s="338"/>
      <c r="M661" s="338"/>
      <c r="N661" s="338"/>
      <c r="O661" s="338"/>
      <c r="P661" s="338"/>
      <c r="Q661" s="338"/>
      <c r="R661" s="338"/>
      <c r="S661" s="338"/>
      <c r="T661" s="338"/>
      <c r="U661" s="338"/>
      <c r="V661" s="338"/>
      <c r="W661" s="338"/>
      <c r="X661" s="338"/>
      <c r="Y661" s="338"/>
      <c r="Z661" s="338"/>
    </row>
    <row r="662" spans="1:26" ht="15.75" customHeight="1" x14ac:dyDescent="0.25">
      <c r="A662" s="337"/>
      <c r="B662" s="338"/>
      <c r="C662" s="338"/>
      <c r="D662" s="338"/>
      <c r="E662" s="338"/>
      <c r="F662" s="338"/>
      <c r="G662" s="338"/>
      <c r="H662" s="338"/>
      <c r="I662" s="338"/>
      <c r="J662" s="338"/>
      <c r="K662" s="338"/>
      <c r="L662" s="338"/>
      <c r="M662" s="338"/>
      <c r="N662" s="338"/>
      <c r="O662" s="338"/>
      <c r="P662" s="338"/>
      <c r="Q662" s="338"/>
      <c r="R662" s="338"/>
      <c r="S662" s="338"/>
      <c r="T662" s="338"/>
      <c r="U662" s="338"/>
      <c r="V662" s="338"/>
      <c r="W662" s="338"/>
      <c r="X662" s="338"/>
      <c r="Y662" s="338"/>
      <c r="Z662" s="338"/>
    </row>
    <row r="663" spans="1:26" ht="15.75" customHeight="1" x14ac:dyDescent="0.25">
      <c r="A663" s="337"/>
      <c r="B663" s="338"/>
      <c r="C663" s="338"/>
      <c r="D663" s="338"/>
      <c r="E663" s="338"/>
      <c r="F663" s="338"/>
      <c r="G663" s="338"/>
      <c r="H663" s="338"/>
      <c r="I663" s="338"/>
      <c r="J663" s="338"/>
      <c r="K663" s="338"/>
      <c r="L663" s="338"/>
      <c r="M663" s="338"/>
      <c r="N663" s="338"/>
      <c r="O663" s="338"/>
      <c r="P663" s="338"/>
      <c r="Q663" s="338"/>
      <c r="R663" s="338"/>
      <c r="S663" s="338"/>
      <c r="T663" s="338"/>
      <c r="U663" s="338"/>
      <c r="V663" s="338"/>
      <c r="W663" s="338"/>
      <c r="X663" s="338"/>
      <c r="Y663" s="338"/>
      <c r="Z663" s="338"/>
    </row>
    <row r="664" spans="1:26" ht="15.75" customHeight="1" x14ac:dyDescent="0.25">
      <c r="A664" s="337"/>
      <c r="B664" s="338"/>
      <c r="C664" s="338"/>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row>
    <row r="665" spans="1:26" ht="15.75" customHeight="1" x14ac:dyDescent="0.25">
      <c r="A665" s="337"/>
      <c r="B665" s="338"/>
      <c r="C665" s="338"/>
      <c r="D665" s="338"/>
      <c r="E665" s="338"/>
      <c r="F665" s="338"/>
      <c r="G665" s="338"/>
      <c r="H665" s="338"/>
      <c r="I665" s="338"/>
      <c r="J665" s="338"/>
      <c r="K665" s="338"/>
      <c r="L665" s="338"/>
      <c r="M665" s="338"/>
      <c r="N665" s="338"/>
      <c r="O665" s="338"/>
      <c r="P665" s="338"/>
      <c r="Q665" s="338"/>
      <c r="R665" s="338"/>
      <c r="S665" s="338"/>
      <c r="T665" s="338"/>
      <c r="U665" s="338"/>
      <c r="V665" s="338"/>
      <c r="W665" s="338"/>
      <c r="X665" s="338"/>
      <c r="Y665" s="338"/>
      <c r="Z665" s="338"/>
    </row>
    <row r="666" spans="1:26" ht="15.75" customHeight="1" x14ac:dyDescent="0.25">
      <c r="A666" s="337"/>
      <c r="B666" s="338"/>
      <c r="C666" s="338"/>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row>
    <row r="667" spans="1:26" ht="15.75" customHeight="1" x14ac:dyDescent="0.25">
      <c r="A667" s="337"/>
      <c r="B667" s="338"/>
      <c r="C667" s="338"/>
      <c r="D667" s="338"/>
      <c r="E667" s="338"/>
      <c r="F667" s="338"/>
      <c r="G667" s="338"/>
      <c r="H667" s="338"/>
      <c r="I667" s="338"/>
      <c r="J667" s="338"/>
      <c r="K667" s="338"/>
      <c r="L667" s="338"/>
      <c r="M667" s="338"/>
      <c r="N667" s="338"/>
      <c r="O667" s="338"/>
      <c r="P667" s="338"/>
      <c r="Q667" s="338"/>
      <c r="R667" s="338"/>
      <c r="S667" s="338"/>
      <c r="T667" s="338"/>
      <c r="U667" s="338"/>
      <c r="V667" s="338"/>
      <c r="W667" s="338"/>
      <c r="X667" s="338"/>
      <c r="Y667" s="338"/>
      <c r="Z667" s="338"/>
    </row>
    <row r="668" spans="1:26" ht="15.75" customHeight="1" x14ac:dyDescent="0.25">
      <c r="A668" s="337"/>
      <c r="B668" s="338"/>
      <c r="C668" s="338"/>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row>
    <row r="669" spans="1:26" ht="15.75" customHeight="1" x14ac:dyDescent="0.25">
      <c r="A669" s="337"/>
      <c r="B669" s="338"/>
      <c r="C669" s="338"/>
      <c r="D669" s="338"/>
      <c r="E669" s="338"/>
      <c r="F669" s="338"/>
      <c r="G669" s="338"/>
      <c r="H669" s="338"/>
      <c r="I669" s="338"/>
      <c r="J669" s="338"/>
      <c r="K669" s="338"/>
      <c r="L669" s="338"/>
      <c r="M669" s="338"/>
      <c r="N669" s="338"/>
      <c r="O669" s="338"/>
      <c r="P669" s="338"/>
      <c r="Q669" s="338"/>
      <c r="R669" s="338"/>
      <c r="S669" s="338"/>
      <c r="T669" s="338"/>
      <c r="U669" s="338"/>
      <c r="V669" s="338"/>
      <c r="W669" s="338"/>
      <c r="X669" s="338"/>
      <c r="Y669" s="338"/>
      <c r="Z669" s="338"/>
    </row>
    <row r="670" spans="1:26" ht="15.75" customHeight="1" x14ac:dyDescent="0.25">
      <c r="A670" s="337"/>
      <c r="B670" s="338"/>
      <c r="C670" s="338"/>
      <c r="D670" s="338"/>
      <c r="E670" s="338"/>
      <c r="F670" s="338"/>
      <c r="G670" s="338"/>
      <c r="H670" s="338"/>
      <c r="I670" s="338"/>
      <c r="J670" s="338"/>
      <c r="K670" s="338"/>
      <c r="L670" s="338"/>
      <c r="M670" s="338"/>
      <c r="N670" s="338"/>
      <c r="O670" s="338"/>
      <c r="P670" s="338"/>
      <c r="Q670" s="338"/>
      <c r="R670" s="338"/>
      <c r="S670" s="338"/>
      <c r="T670" s="338"/>
      <c r="U670" s="338"/>
      <c r="V670" s="338"/>
      <c r="W670" s="338"/>
      <c r="X670" s="338"/>
      <c r="Y670" s="338"/>
      <c r="Z670" s="338"/>
    </row>
    <row r="671" spans="1:26" ht="15.75" customHeight="1" x14ac:dyDescent="0.25">
      <c r="A671" s="337"/>
      <c r="B671" s="338"/>
      <c r="C671" s="338"/>
      <c r="D671" s="338"/>
      <c r="E671" s="338"/>
      <c r="F671" s="338"/>
      <c r="G671" s="338"/>
      <c r="H671" s="338"/>
      <c r="I671" s="338"/>
      <c r="J671" s="338"/>
      <c r="K671" s="338"/>
      <c r="L671" s="338"/>
      <c r="M671" s="338"/>
      <c r="N671" s="338"/>
      <c r="O671" s="338"/>
      <c r="P671" s="338"/>
      <c r="Q671" s="338"/>
      <c r="R671" s="338"/>
      <c r="S671" s="338"/>
      <c r="T671" s="338"/>
      <c r="U671" s="338"/>
      <c r="V671" s="338"/>
      <c r="W671" s="338"/>
      <c r="X671" s="338"/>
      <c r="Y671" s="338"/>
      <c r="Z671" s="338"/>
    </row>
    <row r="672" spans="1:26" ht="15.75" customHeight="1" x14ac:dyDescent="0.25">
      <c r="A672" s="337"/>
      <c r="B672" s="338"/>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row>
    <row r="673" spans="1:26" ht="15.75" customHeight="1" x14ac:dyDescent="0.25">
      <c r="A673" s="337"/>
      <c r="B673" s="338"/>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row>
    <row r="674" spans="1:26" ht="15.75" customHeight="1" x14ac:dyDescent="0.25">
      <c r="A674" s="337"/>
      <c r="B674" s="338"/>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row>
    <row r="675" spans="1:26" ht="15.75" customHeight="1" x14ac:dyDescent="0.25">
      <c r="A675" s="337"/>
      <c r="B675" s="338"/>
      <c r="C675" s="338"/>
      <c r="D675" s="338"/>
      <c r="E675" s="338"/>
      <c r="F675" s="338"/>
      <c r="G675" s="338"/>
      <c r="H675" s="338"/>
      <c r="I675" s="338"/>
      <c r="J675" s="338"/>
      <c r="K675" s="338"/>
      <c r="L675" s="338"/>
      <c r="M675" s="338"/>
      <c r="N675" s="338"/>
      <c r="O675" s="338"/>
      <c r="P675" s="338"/>
      <c r="Q675" s="338"/>
      <c r="R675" s="338"/>
      <c r="S675" s="338"/>
      <c r="T675" s="338"/>
      <c r="U675" s="338"/>
      <c r="V675" s="338"/>
      <c r="W675" s="338"/>
      <c r="X675" s="338"/>
      <c r="Y675" s="338"/>
      <c r="Z675" s="338"/>
    </row>
    <row r="676" spans="1:26" ht="15.75" customHeight="1" x14ac:dyDescent="0.25">
      <c r="A676" s="337"/>
      <c r="B676" s="338"/>
      <c r="C676" s="338"/>
      <c r="D676" s="338"/>
      <c r="E676" s="338"/>
      <c r="F676" s="338"/>
      <c r="G676" s="338"/>
      <c r="H676" s="338"/>
      <c r="I676" s="338"/>
      <c r="J676" s="338"/>
      <c r="K676" s="338"/>
      <c r="L676" s="338"/>
      <c r="M676" s="338"/>
      <c r="N676" s="338"/>
      <c r="O676" s="338"/>
      <c r="P676" s="338"/>
      <c r="Q676" s="338"/>
      <c r="R676" s="338"/>
      <c r="S676" s="338"/>
      <c r="T676" s="338"/>
      <c r="U676" s="338"/>
      <c r="V676" s="338"/>
      <c r="W676" s="338"/>
      <c r="X676" s="338"/>
      <c r="Y676" s="338"/>
      <c r="Z676" s="338"/>
    </row>
    <row r="677" spans="1:26" ht="15.75" customHeight="1" x14ac:dyDescent="0.25">
      <c r="A677" s="337"/>
      <c r="B677" s="338"/>
      <c r="C677" s="338"/>
      <c r="D677" s="338"/>
      <c r="E677" s="338"/>
      <c r="F677" s="338"/>
      <c r="G677" s="338"/>
      <c r="H677" s="338"/>
      <c r="I677" s="338"/>
      <c r="J677" s="338"/>
      <c r="K677" s="338"/>
      <c r="L677" s="338"/>
      <c r="M677" s="338"/>
      <c r="N677" s="338"/>
      <c r="O677" s="338"/>
      <c r="P677" s="338"/>
      <c r="Q677" s="338"/>
      <c r="R677" s="338"/>
      <c r="S677" s="338"/>
      <c r="T677" s="338"/>
      <c r="U677" s="338"/>
      <c r="V677" s="338"/>
      <c r="W677" s="338"/>
      <c r="X677" s="338"/>
      <c r="Y677" s="338"/>
      <c r="Z677" s="338"/>
    </row>
    <row r="678" spans="1:26" ht="15.75" customHeight="1" x14ac:dyDescent="0.25">
      <c r="A678" s="337"/>
      <c r="B678" s="338"/>
      <c r="C678" s="338"/>
      <c r="D678" s="338"/>
      <c r="E678" s="338"/>
      <c r="F678" s="338"/>
      <c r="G678" s="338"/>
      <c r="H678" s="338"/>
      <c r="I678" s="338"/>
      <c r="J678" s="338"/>
      <c r="K678" s="338"/>
      <c r="L678" s="338"/>
      <c r="M678" s="338"/>
      <c r="N678" s="338"/>
      <c r="O678" s="338"/>
      <c r="P678" s="338"/>
      <c r="Q678" s="338"/>
      <c r="R678" s="338"/>
      <c r="S678" s="338"/>
      <c r="T678" s="338"/>
      <c r="U678" s="338"/>
      <c r="V678" s="338"/>
      <c r="W678" s="338"/>
      <c r="X678" s="338"/>
      <c r="Y678" s="338"/>
      <c r="Z678" s="338"/>
    </row>
    <row r="679" spans="1:26" ht="15.75" customHeight="1" x14ac:dyDescent="0.25">
      <c r="A679" s="337"/>
      <c r="B679" s="338"/>
      <c r="C679" s="338"/>
      <c r="D679" s="338"/>
      <c r="E679" s="338"/>
      <c r="F679" s="338"/>
      <c r="G679" s="338"/>
      <c r="H679" s="338"/>
      <c r="I679" s="338"/>
      <c r="J679" s="338"/>
      <c r="K679" s="338"/>
      <c r="L679" s="338"/>
      <c r="M679" s="338"/>
      <c r="N679" s="338"/>
      <c r="O679" s="338"/>
      <c r="P679" s="338"/>
      <c r="Q679" s="338"/>
      <c r="R679" s="338"/>
      <c r="S679" s="338"/>
      <c r="T679" s="338"/>
      <c r="U679" s="338"/>
      <c r="V679" s="338"/>
      <c r="W679" s="338"/>
      <c r="X679" s="338"/>
      <c r="Y679" s="338"/>
      <c r="Z679" s="338"/>
    </row>
    <row r="680" spans="1:26" ht="15.75" customHeight="1" x14ac:dyDescent="0.25">
      <c r="A680" s="337"/>
      <c r="B680" s="338"/>
      <c r="C680" s="338"/>
      <c r="D680" s="338"/>
      <c r="E680" s="338"/>
      <c r="F680" s="338"/>
      <c r="G680" s="338"/>
      <c r="H680" s="338"/>
      <c r="I680" s="338"/>
      <c r="J680" s="338"/>
      <c r="K680" s="338"/>
      <c r="L680" s="338"/>
      <c r="M680" s="338"/>
      <c r="N680" s="338"/>
      <c r="O680" s="338"/>
      <c r="P680" s="338"/>
      <c r="Q680" s="338"/>
      <c r="R680" s="338"/>
      <c r="S680" s="338"/>
      <c r="T680" s="338"/>
      <c r="U680" s="338"/>
      <c r="V680" s="338"/>
      <c r="W680" s="338"/>
      <c r="X680" s="338"/>
      <c r="Y680" s="338"/>
      <c r="Z680" s="338"/>
    </row>
    <row r="681" spans="1:26" ht="15.75" customHeight="1" x14ac:dyDescent="0.25">
      <c r="A681" s="337"/>
      <c r="B681" s="338"/>
      <c r="C681" s="338"/>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row>
    <row r="682" spans="1:26" ht="15.75" customHeight="1" x14ac:dyDescent="0.25">
      <c r="A682" s="337"/>
      <c r="B682" s="338"/>
      <c r="C682" s="338"/>
      <c r="D682" s="338"/>
      <c r="E682" s="338"/>
      <c r="F682" s="338"/>
      <c r="G682" s="338"/>
      <c r="H682" s="338"/>
      <c r="I682" s="338"/>
      <c r="J682" s="338"/>
      <c r="K682" s="338"/>
      <c r="L682" s="338"/>
      <c r="M682" s="338"/>
      <c r="N682" s="338"/>
      <c r="O682" s="338"/>
      <c r="P682" s="338"/>
      <c r="Q682" s="338"/>
      <c r="R682" s="338"/>
      <c r="S682" s="338"/>
      <c r="T682" s="338"/>
      <c r="U682" s="338"/>
      <c r="V682" s="338"/>
      <c r="W682" s="338"/>
      <c r="X682" s="338"/>
      <c r="Y682" s="338"/>
      <c r="Z682" s="338"/>
    </row>
    <row r="683" spans="1:26" ht="15.75" customHeight="1" x14ac:dyDescent="0.25">
      <c r="A683" s="337"/>
      <c r="B683" s="338"/>
      <c r="C683" s="338"/>
      <c r="D683" s="338"/>
      <c r="E683" s="338"/>
      <c r="F683" s="338"/>
      <c r="G683" s="338"/>
      <c r="H683" s="338"/>
      <c r="I683" s="338"/>
      <c r="J683" s="338"/>
      <c r="K683" s="338"/>
      <c r="L683" s="338"/>
      <c r="M683" s="338"/>
      <c r="N683" s="338"/>
      <c r="O683" s="338"/>
      <c r="P683" s="338"/>
      <c r="Q683" s="338"/>
      <c r="R683" s="338"/>
      <c r="S683" s="338"/>
      <c r="T683" s="338"/>
      <c r="U683" s="338"/>
      <c r="V683" s="338"/>
      <c r="W683" s="338"/>
      <c r="X683" s="338"/>
      <c r="Y683" s="338"/>
      <c r="Z683" s="338"/>
    </row>
    <row r="684" spans="1:26" ht="15.75" customHeight="1" x14ac:dyDescent="0.25">
      <c r="A684" s="337"/>
      <c r="B684" s="338"/>
      <c r="C684" s="338"/>
      <c r="D684" s="338"/>
      <c r="E684" s="338"/>
      <c r="F684" s="338"/>
      <c r="G684" s="338"/>
      <c r="H684" s="338"/>
      <c r="I684" s="338"/>
      <c r="J684" s="338"/>
      <c r="K684" s="338"/>
      <c r="L684" s="338"/>
      <c r="M684" s="338"/>
      <c r="N684" s="338"/>
      <c r="O684" s="338"/>
      <c r="P684" s="338"/>
      <c r="Q684" s="338"/>
      <c r="R684" s="338"/>
      <c r="S684" s="338"/>
      <c r="T684" s="338"/>
      <c r="U684" s="338"/>
      <c r="V684" s="338"/>
      <c r="W684" s="338"/>
      <c r="X684" s="338"/>
      <c r="Y684" s="338"/>
      <c r="Z684" s="338"/>
    </row>
    <row r="685" spans="1:26" ht="15.75" customHeight="1" x14ac:dyDescent="0.25">
      <c r="A685" s="337"/>
      <c r="B685" s="338"/>
      <c r="C685" s="338"/>
      <c r="D685" s="338"/>
      <c r="E685" s="338"/>
      <c r="F685" s="338"/>
      <c r="G685" s="338"/>
      <c r="H685" s="338"/>
      <c r="I685" s="338"/>
      <c r="J685" s="338"/>
      <c r="K685" s="338"/>
      <c r="L685" s="338"/>
      <c r="M685" s="338"/>
      <c r="N685" s="338"/>
      <c r="O685" s="338"/>
      <c r="P685" s="338"/>
      <c r="Q685" s="338"/>
      <c r="R685" s="338"/>
      <c r="S685" s="338"/>
      <c r="T685" s="338"/>
      <c r="U685" s="338"/>
      <c r="V685" s="338"/>
      <c r="W685" s="338"/>
      <c r="X685" s="338"/>
      <c r="Y685" s="338"/>
      <c r="Z685" s="338"/>
    </row>
    <row r="686" spans="1:26" ht="15.75" customHeight="1" x14ac:dyDescent="0.25">
      <c r="A686" s="337"/>
      <c r="B686" s="338"/>
      <c r="C686" s="338"/>
      <c r="D686" s="338"/>
      <c r="E686" s="338"/>
      <c r="F686" s="338"/>
      <c r="G686" s="338"/>
      <c r="H686" s="338"/>
      <c r="I686" s="338"/>
      <c r="J686" s="338"/>
      <c r="K686" s="338"/>
      <c r="L686" s="338"/>
      <c r="M686" s="338"/>
      <c r="N686" s="338"/>
      <c r="O686" s="338"/>
      <c r="P686" s="338"/>
      <c r="Q686" s="338"/>
      <c r="R686" s="338"/>
      <c r="S686" s="338"/>
      <c r="T686" s="338"/>
      <c r="U686" s="338"/>
      <c r="V686" s="338"/>
      <c r="W686" s="338"/>
      <c r="X686" s="338"/>
      <c r="Y686" s="338"/>
      <c r="Z686" s="338"/>
    </row>
    <row r="687" spans="1:26" ht="15.75" customHeight="1" x14ac:dyDescent="0.25">
      <c r="A687" s="337"/>
      <c r="B687" s="338"/>
      <c r="C687" s="338"/>
      <c r="D687" s="338"/>
      <c r="E687" s="338"/>
      <c r="F687" s="338"/>
      <c r="G687" s="338"/>
      <c r="H687" s="338"/>
      <c r="I687" s="338"/>
      <c r="J687" s="338"/>
      <c r="K687" s="338"/>
      <c r="L687" s="338"/>
      <c r="M687" s="338"/>
      <c r="N687" s="338"/>
      <c r="O687" s="338"/>
      <c r="P687" s="338"/>
      <c r="Q687" s="338"/>
      <c r="R687" s="338"/>
      <c r="S687" s="338"/>
      <c r="T687" s="338"/>
      <c r="U687" s="338"/>
      <c r="V687" s="338"/>
      <c r="W687" s="338"/>
      <c r="X687" s="338"/>
      <c r="Y687" s="338"/>
      <c r="Z687" s="338"/>
    </row>
    <row r="688" spans="1:26" ht="15.75" customHeight="1" x14ac:dyDescent="0.25">
      <c r="A688" s="337"/>
      <c r="B688" s="338"/>
      <c r="C688" s="338"/>
      <c r="D688" s="338"/>
      <c r="E688" s="338"/>
      <c r="F688" s="338"/>
      <c r="G688" s="338"/>
      <c r="H688" s="338"/>
      <c r="I688" s="338"/>
      <c r="J688" s="338"/>
      <c r="K688" s="338"/>
      <c r="L688" s="338"/>
      <c r="M688" s="338"/>
      <c r="N688" s="338"/>
      <c r="O688" s="338"/>
      <c r="P688" s="338"/>
      <c r="Q688" s="338"/>
      <c r="R688" s="338"/>
      <c r="S688" s="338"/>
      <c r="T688" s="338"/>
      <c r="U688" s="338"/>
      <c r="V688" s="338"/>
      <c r="W688" s="338"/>
      <c r="X688" s="338"/>
      <c r="Y688" s="338"/>
      <c r="Z688" s="338"/>
    </row>
    <row r="689" spans="1:26" ht="15.75" customHeight="1" x14ac:dyDescent="0.25">
      <c r="A689" s="337"/>
      <c r="B689" s="338"/>
      <c r="C689" s="338"/>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row>
    <row r="690" spans="1:26" ht="15.75" customHeight="1" x14ac:dyDescent="0.25">
      <c r="A690" s="337"/>
      <c r="B690" s="338"/>
      <c r="C690" s="338"/>
      <c r="D690" s="338"/>
      <c r="E690" s="338"/>
      <c r="F690" s="338"/>
      <c r="G690" s="338"/>
      <c r="H690" s="338"/>
      <c r="I690" s="338"/>
      <c r="J690" s="338"/>
      <c r="K690" s="338"/>
      <c r="L690" s="338"/>
      <c r="M690" s="338"/>
      <c r="N690" s="338"/>
      <c r="O690" s="338"/>
      <c r="P690" s="338"/>
      <c r="Q690" s="338"/>
      <c r="R690" s="338"/>
      <c r="S690" s="338"/>
      <c r="T690" s="338"/>
      <c r="U690" s="338"/>
      <c r="V690" s="338"/>
      <c r="W690" s="338"/>
      <c r="X690" s="338"/>
      <c r="Y690" s="338"/>
      <c r="Z690" s="338"/>
    </row>
    <row r="691" spans="1:26" ht="15.75" customHeight="1" x14ac:dyDescent="0.25">
      <c r="A691" s="337"/>
      <c r="B691" s="338"/>
      <c r="C691" s="338"/>
      <c r="D691" s="338"/>
      <c r="E691" s="338"/>
      <c r="F691" s="338"/>
      <c r="G691" s="338"/>
      <c r="H691" s="338"/>
      <c r="I691" s="338"/>
      <c r="J691" s="338"/>
      <c r="K691" s="338"/>
      <c r="L691" s="338"/>
      <c r="M691" s="338"/>
      <c r="N691" s="338"/>
      <c r="O691" s="338"/>
      <c r="P691" s="338"/>
      <c r="Q691" s="338"/>
      <c r="R691" s="338"/>
      <c r="S691" s="338"/>
      <c r="T691" s="338"/>
      <c r="U691" s="338"/>
      <c r="V691" s="338"/>
      <c r="W691" s="338"/>
      <c r="X691" s="338"/>
      <c r="Y691" s="338"/>
      <c r="Z691" s="338"/>
    </row>
    <row r="692" spans="1:26" ht="15.75" customHeight="1" x14ac:dyDescent="0.25">
      <c r="A692" s="337"/>
      <c r="B692" s="338"/>
      <c r="C692" s="338"/>
      <c r="D692" s="338"/>
      <c r="E692" s="338"/>
      <c r="F692" s="338"/>
      <c r="G692" s="338"/>
      <c r="H692" s="338"/>
      <c r="I692" s="338"/>
      <c r="J692" s="338"/>
      <c r="K692" s="338"/>
      <c r="L692" s="338"/>
      <c r="M692" s="338"/>
      <c r="N692" s="338"/>
      <c r="O692" s="338"/>
      <c r="P692" s="338"/>
      <c r="Q692" s="338"/>
      <c r="R692" s="338"/>
      <c r="S692" s="338"/>
      <c r="T692" s="338"/>
      <c r="U692" s="338"/>
      <c r="V692" s="338"/>
      <c r="W692" s="338"/>
      <c r="X692" s="338"/>
      <c r="Y692" s="338"/>
      <c r="Z692" s="338"/>
    </row>
    <row r="693" spans="1:26" ht="15.75" customHeight="1" x14ac:dyDescent="0.25">
      <c r="A693" s="337"/>
      <c r="B693" s="338"/>
      <c r="C693" s="338"/>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row>
    <row r="694" spans="1:26" ht="15.75" customHeight="1" x14ac:dyDescent="0.25">
      <c r="A694" s="337"/>
      <c r="B694" s="338"/>
      <c r="C694" s="338"/>
      <c r="D694" s="338"/>
      <c r="E694" s="338"/>
      <c r="F694" s="338"/>
      <c r="G694" s="338"/>
      <c r="H694" s="338"/>
      <c r="I694" s="338"/>
      <c r="J694" s="338"/>
      <c r="K694" s="338"/>
      <c r="L694" s="338"/>
      <c r="M694" s="338"/>
      <c r="N694" s="338"/>
      <c r="O694" s="338"/>
      <c r="P694" s="338"/>
      <c r="Q694" s="338"/>
      <c r="R694" s="338"/>
      <c r="S694" s="338"/>
      <c r="T694" s="338"/>
      <c r="U694" s="338"/>
      <c r="V694" s="338"/>
      <c r="W694" s="338"/>
      <c r="X694" s="338"/>
      <c r="Y694" s="338"/>
      <c r="Z694" s="338"/>
    </row>
    <row r="695" spans="1:26" ht="15.75" customHeight="1" x14ac:dyDescent="0.25">
      <c r="A695" s="337"/>
      <c r="B695" s="338"/>
      <c r="C695" s="338"/>
      <c r="D695" s="338"/>
      <c r="E695" s="338"/>
      <c r="F695" s="338"/>
      <c r="G695" s="338"/>
      <c r="H695" s="338"/>
      <c r="I695" s="338"/>
      <c r="J695" s="338"/>
      <c r="K695" s="338"/>
      <c r="L695" s="338"/>
      <c r="M695" s="338"/>
      <c r="N695" s="338"/>
      <c r="O695" s="338"/>
      <c r="P695" s="338"/>
      <c r="Q695" s="338"/>
      <c r="R695" s="338"/>
      <c r="S695" s="338"/>
      <c r="T695" s="338"/>
      <c r="U695" s="338"/>
      <c r="V695" s="338"/>
      <c r="W695" s="338"/>
      <c r="X695" s="338"/>
      <c r="Y695" s="338"/>
      <c r="Z695" s="338"/>
    </row>
    <row r="696" spans="1:26" ht="15.75" customHeight="1" x14ac:dyDescent="0.25">
      <c r="A696" s="337"/>
      <c r="B696" s="338"/>
      <c r="C696" s="338"/>
      <c r="D696" s="338"/>
      <c r="E696" s="338"/>
      <c r="F696" s="338"/>
      <c r="G696" s="338"/>
      <c r="H696" s="338"/>
      <c r="I696" s="338"/>
      <c r="J696" s="338"/>
      <c r="K696" s="338"/>
      <c r="L696" s="338"/>
      <c r="M696" s="338"/>
      <c r="N696" s="338"/>
      <c r="O696" s="338"/>
      <c r="P696" s="338"/>
      <c r="Q696" s="338"/>
      <c r="R696" s="338"/>
      <c r="S696" s="338"/>
      <c r="T696" s="338"/>
      <c r="U696" s="338"/>
      <c r="V696" s="338"/>
      <c r="W696" s="338"/>
      <c r="X696" s="338"/>
      <c r="Y696" s="338"/>
      <c r="Z696" s="338"/>
    </row>
    <row r="697" spans="1:26" ht="15.75" customHeight="1" x14ac:dyDescent="0.25">
      <c r="A697" s="337"/>
      <c r="B697" s="338"/>
      <c r="C697" s="338"/>
      <c r="D697" s="338"/>
      <c r="E697" s="338"/>
      <c r="F697" s="338"/>
      <c r="G697" s="338"/>
      <c r="H697" s="338"/>
      <c r="I697" s="338"/>
      <c r="J697" s="338"/>
      <c r="K697" s="338"/>
      <c r="L697" s="338"/>
      <c r="M697" s="338"/>
      <c r="N697" s="338"/>
      <c r="O697" s="338"/>
      <c r="P697" s="338"/>
      <c r="Q697" s="338"/>
      <c r="R697" s="338"/>
      <c r="S697" s="338"/>
      <c r="T697" s="338"/>
      <c r="U697" s="338"/>
      <c r="V697" s="338"/>
      <c r="W697" s="338"/>
      <c r="X697" s="338"/>
      <c r="Y697" s="338"/>
      <c r="Z697" s="338"/>
    </row>
    <row r="698" spans="1:26" ht="15.75" customHeight="1" x14ac:dyDescent="0.25">
      <c r="A698" s="337"/>
      <c r="B698" s="338"/>
      <c r="C698" s="338"/>
      <c r="D698" s="338"/>
      <c r="E698" s="338"/>
      <c r="F698" s="338"/>
      <c r="G698" s="338"/>
      <c r="H698" s="338"/>
      <c r="I698" s="338"/>
      <c r="J698" s="338"/>
      <c r="K698" s="338"/>
      <c r="L698" s="338"/>
      <c r="M698" s="338"/>
      <c r="N698" s="338"/>
      <c r="O698" s="338"/>
      <c r="P698" s="338"/>
      <c r="Q698" s="338"/>
      <c r="R698" s="338"/>
      <c r="S698" s="338"/>
      <c r="T698" s="338"/>
      <c r="U698" s="338"/>
      <c r="V698" s="338"/>
      <c r="W698" s="338"/>
      <c r="X698" s="338"/>
      <c r="Y698" s="338"/>
      <c r="Z698" s="338"/>
    </row>
    <row r="699" spans="1:26" ht="15.75" customHeight="1" x14ac:dyDescent="0.25">
      <c r="A699" s="337"/>
      <c r="B699" s="338"/>
      <c r="C699" s="338"/>
      <c r="D699" s="338"/>
      <c r="E699" s="338"/>
      <c r="F699" s="338"/>
      <c r="G699" s="338"/>
      <c r="H699" s="338"/>
      <c r="I699" s="338"/>
      <c r="J699" s="338"/>
      <c r="K699" s="338"/>
      <c r="L699" s="338"/>
      <c r="M699" s="338"/>
      <c r="N699" s="338"/>
      <c r="O699" s="338"/>
      <c r="P699" s="338"/>
      <c r="Q699" s="338"/>
      <c r="R699" s="338"/>
      <c r="S699" s="338"/>
      <c r="T699" s="338"/>
      <c r="U699" s="338"/>
      <c r="V699" s="338"/>
      <c r="W699" s="338"/>
      <c r="X699" s="338"/>
      <c r="Y699" s="338"/>
      <c r="Z699" s="338"/>
    </row>
    <row r="700" spans="1:26" ht="15.75" customHeight="1" x14ac:dyDescent="0.25">
      <c r="A700" s="337"/>
      <c r="B700" s="338"/>
      <c r="C700" s="338"/>
      <c r="D700" s="338"/>
      <c r="E700" s="338"/>
      <c r="F700" s="338"/>
      <c r="G700" s="338"/>
      <c r="H700" s="338"/>
      <c r="I700" s="338"/>
      <c r="J700" s="338"/>
      <c r="K700" s="338"/>
      <c r="L700" s="338"/>
      <c r="M700" s="338"/>
      <c r="N700" s="338"/>
      <c r="O700" s="338"/>
      <c r="P700" s="338"/>
      <c r="Q700" s="338"/>
      <c r="R700" s="338"/>
      <c r="S700" s="338"/>
      <c r="T700" s="338"/>
      <c r="U700" s="338"/>
      <c r="V700" s="338"/>
      <c r="W700" s="338"/>
      <c r="X700" s="338"/>
      <c r="Y700" s="338"/>
      <c r="Z700" s="338"/>
    </row>
    <row r="701" spans="1:26" ht="15.75" customHeight="1" x14ac:dyDescent="0.25">
      <c r="A701" s="337"/>
      <c r="B701" s="338"/>
      <c r="C701" s="338"/>
      <c r="D701" s="338"/>
      <c r="E701" s="338"/>
      <c r="F701" s="338"/>
      <c r="G701" s="338"/>
      <c r="H701" s="338"/>
      <c r="I701" s="338"/>
      <c r="J701" s="338"/>
      <c r="K701" s="338"/>
      <c r="L701" s="338"/>
      <c r="M701" s="338"/>
      <c r="N701" s="338"/>
      <c r="O701" s="338"/>
      <c r="P701" s="338"/>
      <c r="Q701" s="338"/>
      <c r="R701" s="338"/>
      <c r="S701" s="338"/>
      <c r="T701" s="338"/>
      <c r="U701" s="338"/>
      <c r="V701" s="338"/>
      <c r="W701" s="338"/>
      <c r="X701" s="338"/>
      <c r="Y701" s="338"/>
      <c r="Z701" s="338"/>
    </row>
    <row r="702" spans="1:26" ht="15.75" customHeight="1" x14ac:dyDescent="0.25">
      <c r="A702" s="337"/>
      <c r="B702" s="338"/>
      <c r="C702" s="338"/>
      <c r="D702" s="338"/>
      <c r="E702" s="338"/>
      <c r="F702" s="338"/>
      <c r="G702" s="338"/>
      <c r="H702" s="338"/>
      <c r="I702" s="338"/>
      <c r="J702" s="338"/>
      <c r="K702" s="338"/>
      <c r="L702" s="338"/>
      <c r="M702" s="338"/>
      <c r="N702" s="338"/>
      <c r="O702" s="338"/>
      <c r="P702" s="338"/>
      <c r="Q702" s="338"/>
      <c r="R702" s="338"/>
      <c r="S702" s="338"/>
      <c r="T702" s="338"/>
      <c r="U702" s="338"/>
      <c r="V702" s="338"/>
      <c r="W702" s="338"/>
      <c r="X702" s="338"/>
      <c r="Y702" s="338"/>
      <c r="Z702" s="338"/>
    </row>
    <row r="703" spans="1:26" ht="15.75" customHeight="1" x14ac:dyDescent="0.25">
      <c r="A703" s="337"/>
      <c r="B703" s="338"/>
      <c r="C703" s="338"/>
      <c r="D703" s="338"/>
      <c r="E703" s="338"/>
      <c r="F703" s="338"/>
      <c r="G703" s="338"/>
      <c r="H703" s="338"/>
      <c r="I703" s="338"/>
      <c r="J703" s="338"/>
      <c r="K703" s="338"/>
      <c r="L703" s="338"/>
      <c r="M703" s="338"/>
      <c r="N703" s="338"/>
      <c r="O703" s="338"/>
      <c r="P703" s="338"/>
      <c r="Q703" s="338"/>
      <c r="R703" s="338"/>
      <c r="S703" s="338"/>
      <c r="T703" s="338"/>
      <c r="U703" s="338"/>
      <c r="V703" s="338"/>
      <c r="W703" s="338"/>
      <c r="X703" s="338"/>
      <c r="Y703" s="338"/>
      <c r="Z703" s="338"/>
    </row>
    <row r="704" spans="1:26" ht="15.75" customHeight="1" x14ac:dyDescent="0.25">
      <c r="A704" s="337"/>
      <c r="B704" s="338"/>
      <c r="C704" s="338"/>
      <c r="D704" s="338"/>
      <c r="E704" s="338"/>
      <c r="F704" s="338"/>
      <c r="G704" s="338"/>
      <c r="H704" s="338"/>
      <c r="I704" s="338"/>
      <c r="J704" s="338"/>
      <c r="K704" s="338"/>
      <c r="L704" s="338"/>
      <c r="M704" s="338"/>
      <c r="N704" s="338"/>
      <c r="O704" s="338"/>
      <c r="P704" s="338"/>
      <c r="Q704" s="338"/>
      <c r="R704" s="338"/>
      <c r="S704" s="338"/>
      <c r="T704" s="338"/>
      <c r="U704" s="338"/>
      <c r="V704" s="338"/>
      <c r="W704" s="338"/>
      <c r="X704" s="338"/>
      <c r="Y704" s="338"/>
      <c r="Z704" s="338"/>
    </row>
    <row r="705" spans="1:26" ht="15.75" customHeight="1" x14ac:dyDescent="0.25">
      <c r="A705" s="337"/>
      <c r="B705" s="338"/>
      <c r="C705" s="338"/>
      <c r="D705" s="338"/>
      <c r="E705" s="338"/>
      <c r="F705" s="338"/>
      <c r="G705" s="338"/>
      <c r="H705" s="338"/>
      <c r="I705" s="338"/>
      <c r="J705" s="338"/>
      <c r="K705" s="338"/>
      <c r="L705" s="338"/>
      <c r="M705" s="338"/>
      <c r="N705" s="338"/>
      <c r="O705" s="338"/>
      <c r="P705" s="338"/>
      <c r="Q705" s="338"/>
      <c r="R705" s="338"/>
      <c r="S705" s="338"/>
      <c r="T705" s="338"/>
      <c r="U705" s="338"/>
      <c r="V705" s="338"/>
      <c r="W705" s="338"/>
      <c r="X705" s="338"/>
      <c r="Y705" s="338"/>
      <c r="Z705" s="338"/>
    </row>
    <row r="706" spans="1:26" ht="15.75" customHeight="1" x14ac:dyDescent="0.25">
      <c r="A706" s="337"/>
      <c r="B706" s="338"/>
      <c r="C706" s="338"/>
      <c r="D706" s="338"/>
      <c r="E706" s="338"/>
      <c r="F706" s="338"/>
      <c r="G706" s="338"/>
      <c r="H706" s="338"/>
      <c r="I706" s="338"/>
      <c r="J706" s="338"/>
      <c r="K706" s="338"/>
      <c r="L706" s="338"/>
      <c r="M706" s="338"/>
      <c r="N706" s="338"/>
      <c r="O706" s="338"/>
      <c r="P706" s="338"/>
      <c r="Q706" s="338"/>
      <c r="R706" s="338"/>
      <c r="S706" s="338"/>
      <c r="T706" s="338"/>
      <c r="U706" s="338"/>
      <c r="V706" s="338"/>
      <c r="W706" s="338"/>
      <c r="X706" s="338"/>
      <c r="Y706" s="338"/>
      <c r="Z706" s="338"/>
    </row>
    <row r="707" spans="1:26" ht="15.75" customHeight="1" x14ac:dyDescent="0.25">
      <c r="A707" s="337"/>
      <c r="B707" s="338"/>
      <c r="C707" s="338"/>
      <c r="D707" s="338"/>
      <c r="E707" s="338"/>
      <c r="F707" s="338"/>
      <c r="G707" s="338"/>
      <c r="H707" s="338"/>
      <c r="I707" s="338"/>
      <c r="J707" s="338"/>
      <c r="K707" s="338"/>
      <c r="L707" s="338"/>
      <c r="M707" s="338"/>
      <c r="N707" s="338"/>
      <c r="O707" s="338"/>
      <c r="P707" s="338"/>
      <c r="Q707" s="338"/>
      <c r="R707" s="338"/>
      <c r="S707" s="338"/>
      <c r="T707" s="338"/>
      <c r="U707" s="338"/>
      <c r="V707" s="338"/>
      <c r="W707" s="338"/>
      <c r="X707" s="338"/>
      <c r="Y707" s="338"/>
      <c r="Z707" s="338"/>
    </row>
    <row r="708" spans="1:26" ht="15.75" customHeight="1" x14ac:dyDescent="0.25">
      <c r="A708" s="337"/>
      <c r="B708" s="338"/>
      <c r="C708" s="338"/>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row>
    <row r="709" spans="1:26" ht="15.75" customHeight="1" x14ac:dyDescent="0.25">
      <c r="A709" s="337"/>
      <c r="B709" s="338"/>
      <c r="C709" s="338"/>
      <c r="D709" s="338"/>
      <c r="E709" s="338"/>
      <c r="F709" s="338"/>
      <c r="G709" s="338"/>
      <c r="H709" s="338"/>
      <c r="I709" s="338"/>
      <c r="J709" s="338"/>
      <c r="K709" s="338"/>
      <c r="L709" s="338"/>
      <c r="M709" s="338"/>
      <c r="N709" s="338"/>
      <c r="O709" s="338"/>
      <c r="P709" s="338"/>
      <c r="Q709" s="338"/>
      <c r="R709" s="338"/>
      <c r="S709" s="338"/>
      <c r="T709" s="338"/>
      <c r="U709" s="338"/>
      <c r="V709" s="338"/>
      <c r="W709" s="338"/>
      <c r="X709" s="338"/>
      <c r="Y709" s="338"/>
      <c r="Z709" s="338"/>
    </row>
    <row r="710" spans="1:26" ht="15.75" customHeight="1" x14ac:dyDescent="0.25">
      <c r="A710" s="337"/>
      <c r="B710" s="338"/>
      <c r="C710" s="338"/>
      <c r="D710" s="338"/>
      <c r="E710" s="338"/>
      <c r="F710" s="338"/>
      <c r="G710" s="338"/>
      <c r="H710" s="338"/>
      <c r="I710" s="338"/>
      <c r="J710" s="338"/>
      <c r="K710" s="338"/>
      <c r="L710" s="338"/>
      <c r="M710" s="338"/>
      <c r="N710" s="338"/>
      <c r="O710" s="338"/>
      <c r="P710" s="338"/>
      <c r="Q710" s="338"/>
      <c r="R710" s="338"/>
      <c r="S710" s="338"/>
      <c r="T710" s="338"/>
      <c r="U710" s="338"/>
      <c r="V710" s="338"/>
      <c r="W710" s="338"/>
      <c r="X710" s="338"/>
      <c r="Y710" s="338"/>
      <c r="Z710" s="338"/>
    </row>
    <row r="711" spans="1:26" ht="15.75" customHeight="1" x14ac:dyDescent="0.25">
      <c r="A711" s="337"/>
      <c r="B711" s="338"/>
      <c r="C711" s="338"/>
      <c r="D711" s="338"/>
      <c r="E711" s="338"/>
      <c r="F711" s="338"/>
      <c r="G711" s="338"/>
      <c r="H711" s="338"/>
      <c r="I711" s="338"/>
      <c r="J711" s="338"/>
      <c r="K711" s="338"/>
      <c r="L711" s="338"/>
      <c r="M711" s="338"/>
      <c r="N711" s="338"/>
      <c r="O711" s="338"/>
      <c r="P711" s="338"/>
      <c r="Q711" s="338"/>
      <c r="R711" s="338"/>
      <c r="S711" s="338"/>
      <c r="T711" s="338"/>
      <c r="U711" s="338"/>
      <c r="V711" s="338"/>
      <c r="W711" s="338"/>
      <c r="X711" s="338"/>
      <c r="Y711" s="338"/>
      <c r="Z711" s="338"/>
    </row>
    <row r="712" spans="1:26" ht="15.75" customHeight="1" x14ac:dyDescent="0.25">
      <c r="A712" s="337"/>
      <c r="B712" s="338"/>
      <c r="C712" s="338"/>
      <c r="D712" s="338"/>
      <c r="E712" s="338"/>
      <c r="F712" s="338"/>
      <c r="G712" s="338"/>
      <c r="H712" s="338"/>
      <c r="I712" s="338"/>
      <c r="J712" s="338"/>
      <c r="K712" s="338"/>
      <c r="L712" s="338"/>
      <c r="M712" s="338"/>
      <c r="N712" s="338"/>
      <c r="O712" s="338"/>
      <c r="P712" s="338"/>
      <c r="Q712" s="338"/>
      <c r="R712" s="338"/>
      <c r="S712" s="338"/>
      <c r="T712" s="338"/>
      <c r="U712" s="338"/>
      <c r="V712" s="338"/>
      <c r="W712" s="338"/>
      <c r="X712" s="338"/>
      <c r="Y712" s="338"/>
      <c r="Z712" s="338"/>
    </row>
    <row r="713" spans="1:26" ht="15.75" customHeight="1" x14ac:dyDescent="0.25">
      <c r="A713" s="337"/>
      <c r="B713" s="338"/>
      <c r="C713" s="338"/>
      <c r="D713" s="338"/>
      <c r="E713" s="338"/>
      <c r="F713" s="338"/>
      <c r="G713" s="338"/>
      <c r="H713" s="338"/>
      <c r="I713" s="338"/>
      <c r="J713" s="338"/>
      <c r="K713" s="338"/>
      <c r="L713" s="338"/>
      <c r="M713" s="338"/>
      <c r="N713" s="338"/>
      <c r="O713" s="338"/>
      <c r="P713" s="338"/>
      <c r="Q713" s="338"/>
      <c r="R713" s="338"/>
      <c r="S713" s="338"/>
      <c r="T713" s="338"/>
      <c r="U713" s="338"/>
      <c r="V713" s="338"/>
      <c r="W713" s="338"/>
      <c r="X713" s="338"/>
      <c r="Y713" s="338"/>
      <c r="Z713" s="338"/>
    </row>
    <row r="714" spans="1:26" ht="15.75" customHeight="1" x14ac:dyDescent="0.25">
      <c r="A714" s="337"/>
      <c r="B714" s="338"/>
      <c r="C714" s="338"/>
      <c r="D714" s="338"/>
      <c r="E714" s="338"/>
      <c r="F714" s="338"/>
      <c r="G714" s="338"/>
      <c r="H714" s="338"/>
      <c r="I714" s="338"/>
      <c r="J714" s="338"/>
      <c r="K714" s="338"/>
      <c r="L714" s="338"/>
      <c r="M714" s="338"/>
      <c r="N714" s="338"/>
      <c r="O714" s="338"/>
      <c r="P714" s="338"/>
      <c r="Q714" s="338"/>
      <c r="R714" s="338"/>
      <c r="S714" s="338"/>
      <c r="T714" s="338"/>
      <c r="U714" s="338"/>
      <c r="V714" s="338"/>
      <c r="W714" s="338"/>
      <c r="X714" s="338"/>
      <c r="Y714" s="338"/>
      <c r="Z714" s="338"/>
    </row>
    <row r="715" spans="1:26" ht="15.75" customHeight="1" x14ac:dyDescent="0.25">
      <c r="A715" s="337"/>
      <c r="B715" s="338"/>
      <c r="C715" s="338"/>
      <c r="D715" s="338"/>
      <c r="E715" s="338"/>
      <c r="F715" s="338"/>
      <c r="G715" s="338"/>
      <c r="H715" s="338"/>
      <c r="I715" s="338"/>
      <c r="J715" s="338"/>
      <c r="K715" s="338"/>
      <c r="L715" s="338"/>
      <c r="M715" s="338"/>
      <c r="N715" s="338"/>
      <c r="O715" s="338"/>
      <c r="P715" s="338"/>
      <c r="Q715" s="338"/>
      <c r="R715" s="338"/>
      <c r="S715" s="338"/>
      <c r="T715" s="338"/>
      <c r="U715" s="338"/>
      <c r="V715" s="338"/>
      <c r="W715" s="338"/>
      <c r="X715" s="338"/>
      <c r="Y715" s="338"/>
      <c r="Z715" s="338"/>
    </row>
    <row r="716" spans="1:26" ht="15.75" customHeight="1" x14ac:dyDescent="0.25">
      <c r="A716" s="337"/>
      <c r="B716" s="338"/>
      <c r="C716" s="338"/>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row>
    <row r="717" spans="1:26" ht="15.75" customHeight="1" x14ac:dyDescent="0.25">
      <c r="A717" s="337"/>
      <c r="B717" s="338"/>
      <c r="C717" s="338"/>
      <c r="D717" s="338"/>
      <c r="E717" s="338"/>
      <c r="F717" s="338"/>
      <c r="G717" s="338"/>
      <c r="H717" s="338"/>
      <c r="I717" s="338"/>
      <c r="J717" s="338"/>
      <c r="K717" s="338"/>
      <c r="L717" s="338"/>
      <c r="M717" s="338"/>
      <c r="N717" s="338"/>
      <c r="O717" s="338"/>
      <c r="P717" s="338"/>
      <c r="Q717" s="338"/>
      <c r="R717" s="338"/>
      <c r="S717" s="338"/>
      <c r="T717" s="338"/>
      <c r="U717" s="338"/>
      <c r="V717" s="338"/>
      <c r="W717" s="338"/>
      <c r="X717" s="338"/>
      <c r="Y717" s="338"/>
      <c r="Z717" s="338"/>
    </row>
    <row r="718" spans="1:26" ht="15.75" customHeight="1" x14ac:dyDescent="0.25">
      <c r="A718" s="337"/>
      <c r="B718" s="338"/>
      <c r="C718" s="338"/>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338"/>
      <c r="Z718" s="338"/>
    </row>
    <row r="719" spans="1:26" ht="15.75" customHeight="1" x14ac:dyDescent="0.25">
      <c r="A719" s="337"/>
      <c r="B719" s="338"/>
      <c r="C719" s="338"/>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row>
    <row r="720" spans="1:26" ht="15.75" customHeight="1" x14ac:dyDescent="0.25">
      <c r="A720" s="337"/>
      <c r="B720" s="338"/>
      <c r="C720" s="338"/>
      <c r="D720" s="338"/>
      <c r="E720" s="338"/>
      <c r="F720" s="338"/>
      <c r="G720" s="338"/>
      <c r="H720" s="338"/>
      <c r="I720" s="338"/>
      <c r="J720" s="338"/>
      <c r="K720" s="338"/>
      <c r="L720" s="338"/>
      <c r="M720" s="338"/>
      <c r="N720" s="338"/>
      <c r="O720" s="338"/>
      <c r="P720" s="338"/>
      <c r="Q720" s="338"/>
      <c r="R720" s="338"/>
      <c r="S720" s="338"/>
      <c r="T720" s="338"/>
      <c r="U720" s="338"/>
      <c r="V720" s="338"/>
      <c r="W720" s="338"/>
      <c r="X720" s="338"/>
      <c r="Y720" s="338"/>
      <c r="Z720" s="338"/>
    </row>
    <row r="721" spans="1:26" ht="15.75" customHeight="1" x14ac:dyDescent="0.25">
      <c r="A721" s="337"/>
      <c r="B721" s="338"/>
      <c r="C721" s="338"/>
      <c r="D721" s="338"/>
      <c r="E721" s="338"/>
      <c r="F721" s="338"/>
      <c r="G721" s="338"/>
      <c r="H721" s="338"/>
      <c r="I721" s="338"/>
      <c r="J721" s="338"/>
      <c r="K721" s="338"/>
      <c r="L721" s="338"/>
      <c r="M721" s="338"/>
      <c r="N721" s="338"/>
      <c r="O721" s="338"/>
      <c r="P721" s="338"/>
      <c r="Q721" s="338"/>
      <c r="R721" s="338"/>
      <c r="S721" s="338"/>
      <c r="T721" s="338"/>
      <c r="U721" s="338"/>
      <c r="V721" s="338"/>
      <c r="W721" s="338"/>
      <c r="X721" s="338"/>
      <c r="Y721" s="338"/>
      <c r="Z721" s="338"/>
    </row>
    <row r="722" spans="1:26" ht="15.75" customHeight="1" x14ac:dyDescent="0.25">
      <c r="A722" s="337"/>
      <c r="B722" s="338"/>
      <c r="C722" s="338"/>
      <c r="D722" s="338"/>
      <c r="E722" s="338"/>
      <c r="F722" s="338"/>
      <c r="G722" s="338"/>
      <c r="H722" s="338"/>
      <c r="I722" s="338"/>
      <c r="J722" s="338"/>
      <c r="K722" s="338"/>
      <c r="L722" s="338"/>
      <c r="M722" s="338"/>
      <c r="N722" s="338"/>
      <c r="O722" s="338"/>
      <c r="P722" s="338"/>
      <c r="Q722" s="338"/>
      <c r="R722" s="338"/>
      <c r="S722" s="338"/>
      <c r="T722" s="338"/>
      <c r="U722" s="338"/>
      <c r="V722" s="338"/>
      <c r="W722" s="338"/>
      <c r="X722" s="338"/>
      <c r="Y722" s="338"/>
      <c r="Z722" s="338"/>
    </row>
    <row r="723" spans="1:26" ht="15.75" customHeight="1" x14ac:dyDescent="0.25">
      <c r="A723" s="337"/>
      <c r="B723" s="338"/>
      <c r="C723" s="338"/>
      <c r="D723" s="338"/>
      <c r="E723" s="338"/>
      <c r="F723" s="338"/>
      <c r="G723" s="338"/>
      <c r="H723" s="338"/>
      <c r="I723" s="338"/>
      <c r="J723" s="338"/>
      <c r="K723" s="338"/>
      <c r="L723" s="338"/>
      <c r="M723" s="338"/>
      <c r="N723" s="338"/>
      <c r="O723" s="338"/>
      <c r="P723" s="338"/>
      <c r="Q723" s="338"/>
      <c r="R723" s="338"/>
      <c r="S723" s="338"/>
      <c r="T723" s="338"/>
      <c r="U723" s="338"/>
      <c r="V723" s="338"/>
      <c r="W723" s="338"/>
      <c r="X723" s="338"/>
      <c r="Y723" s="338"/>
      <c r="Z723" s="338"/>
    </row>
    <row r="724" spans="1:26" ht="15.75" customHeight="1" x14ac:dyDescent="0.25">
      <c r="A724" s="337"/>
      <c r="B724" s="338"/>
      <c r="C724" s="338"/>
      <c r="D724" s="338"/>
      <c r="E724" s="338"/>
      <c r="F724" s="338"/>
      <c r="G724" s="338"/>
      <c r="H724" s="338"/>
      <c r="I724" s="338"/>
      <c r="J724" s="338"/>
      <c r="K724" s="338"/>
      <c r="L724" s="338"/>
      <c r="M724" s="338"/>
      <c r="N724" s="338"/>
      <c r="O724" s="338"/>
      <c r="P724" s="338"/>
      <c r="Q724" s="338"/>
      <c r="R724" s="338"/>
      <c r="S724" s="338"/>
      <c r="T724" s="338"/>
      <c r="U724" s="338"/>
      <c r="V724" s="338"/>
      <c r="W724" s="338"/>
      <c r="X724" s="338"/>
      <c r="Y724" s="338"/>
      <c r="Z724" s="338"/>
    </row>
    <row r="725" spans="1:26" ht="15.75" customHeight="1" x14ac:dyDescent="0.25">
      <c r="A725" s="337"/>
      <c r="B725" s="338"/>
      <c r="C725" s="338"/>
      <c r="D725" s="338"/>
      <c r="E725" s="338"/>
      <c r="F725" s="338"/>
      <c r="G725" s="338"/>
      <c r="H725" s="338"/>
      <c r="I725" s="338"/>
      <c r="J725" s="338"/>
      <c r="K725" s="338"/>
      <c r="L725" s="338"/>
      <c r="M725" s="338"/>
      <c r="N725" s="338"/>
      <c r="O725" s="338"/>
      <c r="P725" s="338"/>
      <c r="Q725" s="338"/>
      <c r="R725" s="338"/>
      <c r="S725" s="338"/>
      <c r="T725" s="338"/>
      <c r="U725" s="338"/>
      <c r="V725" s="338"/>
      <c r="W725" s="338"/>
      <c r="X725" s="338"/>
      <c r="Y725" s="338"/>
      <c r="Z725" s="338"/>
    </row>
    <row r="726" spans="1:26" ht="15.75" customHeight="1" x14ac:dyDescent="0.25">
      <c r="A726" s="337"/>
      <c r="B726" s="338"/>
      <c r="C726" s="338"/>
      <c r="D726" s="338"/>
      <c r="E726" s="338"/>
      <c r="F726" s="338"/>
      <c r="G726" s="338"/>
      <c r="H726" s="338"/>
      <c r="I726" s="338"/>
      <c r="J726" s="338"/>
      <c r="K726" s="338"/>
      <c r="L726" s="338"/>
      <c r="M726" s="338"/>
      <c r="N726" s="338"/>
      <c r="O726" s="338"/>
      <c r="P726" s="338"/>
      <c r="Q726" s="338"/>
      <c r="R726" s="338"/>
      <c r="S726" s="338"/>
      <c r="T726" s="338"/>
      <c r="U726" s="338"/>
      <c r="V726" s="338"/>
      <c r="W726" s="338"/>
      <c r="X726" s="338"/>
      <c r="Y726" s="338"/>
      <c r="Z726" s="338"/>
    </row>
    <row r="727" spans="1:26" ht="15.75" customHeight="1" x14ac:dyDescent="0.25">
      <c r="A727" s="337"/>
      <c r="B727" s="338"/>
      <c r="C727" s="338"/>
      <c r="D727" s="338"/>
      <c r="E727" s="338"/>
      <c r="F727" s="338"/>
      <c r="G727" s="338"/>
      <c r="H727" s="338"/>
      <c r="I727" s="338"/>
      <c r="J727" s="338"/>
      <c r="K727" s="338"/>
      <c r="L727" s="338"/>
      <c r="M727" s="338"/>
      <c r="N727" s="338"/>
      <c r="O727" s="338"/>
      <c r="P727" s="338"/>
      <c r="Q727" s="338"/>
      <c r="R727" s="338"/>
      <c r="S727" s="338"/>
      <c r="T727" s="338"/>
      <c r="U727" s="338"/>
      <c r="V727" s="338"/>
      <c r="W727" s="338"/>
      <c r="X727" s="338"/>
      <c r="Y727" s="338"/>
      <c r="Z727" s="338"/>
    </row>
    <row r="728" spans="1:26" ht="15.75" customHeight="1" x14ac:dyDescent="0.25">
      <c r="A728" s="337"/>
      <c r="B728" s="338"/>
      <c r="C728" s="338"/>
      <c r="D728" s="338"/>
      <c r="E728" s="338"/>
      <c r="F728" s="338"/>
      <c r="G728" s="338"/>
      <c r="H728" s="338"/>
      <c r="I728" s="338"/>
      <c r="J728" s="338"/>
      <c r="K728" s="338"/>
      <c r="L728" s="338"/>
      <c r="M728" s="338"/>
      <c r="N728" s="338"/>
      <c r="O728" s="338"/>
      <c r="P728" s="338"/>
      <c r="Q728" s="338"/>
      <c r="R728" s="338"/>
      <c r="S728" s="338"/>
      <c r="T728" s="338"/>
      <c r="U728" s="338"/>
      <c r="V728" s="338"/>
      <c r="W728" s="338"/>
      <c r="X728" s="338"/>
      <c r="Y728" s="338"/>
      <c r="Z728" s="338"/>
    </row>
    <row r="729" spans="1:26" ht="15.75" customHeight="1" x14ac:dyDescent="0.25">
      <c r="A729" s="337"/>
      <c r="B729" s="338"/>
      <c r="C729" s="338"/>
      <c r="D729" s="338"/>
      <c r="E729" s="338"/>
      <c r="F729" s="338"/>
      <c r="G729" s="338"/>
      <c r="H729" s="338"/>
      <c r="I729" s="338"/>
      <c r="J729" s="338"/>
      <c r="K729" s="338"/>
      <c r="L729" s="338"/>
      <c r="M729" s="338"/>
      <c r="N729" s="338"/>
      <c r="O729" s="338"/>
      <c r="P729" s="338"/>
      <c r="Q729" s="338"/>
      <c r="R729" s="338"/>
      <c r="S729" s="338"/>
      <c r="T729" s="338"/>
      <c r="U729" s="338"/>
      <c r="V729" s="338"/>
      <c r="W729" s="338"/>
      <c r="X729" s="338"/>
      <c r="Y729" s="338"/>
      <c r="Z729" s="338"/>
    </row>
    <row r="730" spans="1:26" ht="15.75" customHeight="1" x14ac:dyDescent="0.25">
      <c r="A730" s="337"/>
      <c r="B730" s="338"/>
      <c r="C730" s="338"/>
      <c r="D730" s="338"/>
      <c r="E730" s="338"/>
      <c r="F730" s="338"/>
      <c r="G730" s="338"/>
      <c r="H730" s="338"/>
      <c r="I730" s="338"/>
      <c r="J730" s="338"/>
      <c r="K730" s="338"/>
      <c r="L730" s="338"/>
      <c r="M730" s="338"/>
      <c r="N730" s="338"/>
      <c r="O730" s="338"/>
      <c r="P730" s="338"/>
      <c r="Q730" s="338"/>
      <c r="R730" s="338"/>
      <c r="S730" s="338"/>
      <c r="T730" s="338"/>
      <c r="U730" s="338"/>
      <c r="V730" s="338"/>
      <c r="W730" s="338"/>
      <c r="X730" s="338"/>
      <c r="Y730" s="338"/>
      <c r="Z730" s="338"/>
    </row>
    <row r="731" spans="1:26" ht="15.75" customHeight="1" x14ac:dyDescent="0.25">
      <c r="A731" s="337"/>
      <c r="B731" s="338"/>
      <c r="C731" s="338"/>
      <c r="D731" s="338"/>
      <c r="E731" s="338"/>
      <c r="F731" s="338"/>
      <c r="G731" s="338"/>
      <c r="H731" s="338"/>
      <c r="I731" s="338"/>
      <c r="J731" s="338"/>
      <c r="K731" s="338"/>
      <c r="L731" s="338"/>
      <c r="M731" s="338"/>
      <c r="N731" s="338"/>
      <c r="O731" s="338"/>
      <c r="P731" s="338"/>
      <c r="Q731" s="338"/>
      <c r="R731" s="338"/>
      <c r="S731" s="338"/>
      <c r="T731" s="338"/>
      <c r="U731" s="338"/>
      <c r="V731" s="338"/>
      <c r="W731" s="338"/>
      <c r="X731" s="338"/>
      <c r="Y731" s="338"/>
      <c r="Z731" s="338"/>
    </row>
    <row r="732" spans="1:26" ht="15.75" customHeight="1" x14ac:dyDescent="0.25">
      <c r="A732" s="337"/>
      <c r="B732" s="338"/>
      <c r="C732" s="338"/>
      <c r="D732" s="338"/>
      <c r="E732" s="338"/>
      <c r="F732" s="338"/>
      <c r="G732" s="338"/>
      <c r="H732" s="338"/>
      <c r="I732" s="338"/>
      <c r="J732" s="338"/>
      <c r="K732" s="338"/>
      <c r="L732" s="338"/>
      <c r="M732" s="338"/>
      <c r="N732" s="338"/>
      <c r="O732" s="338"/>
      <c r="P732" s="338"/>
      <c r="Q732" s="338"/>
      <c r="R732" s="338"/>
      <c r="S732" s="338"/>
      <c r="T732" s="338"/>
      <c r="U732" s="338"/>
      <c r="V732" s="338"/>
      <c r="W732" s="338"/>
      <c r="X732" s="338"/>
      <c r="Y732" s="338"/>
      <c r="Z732" s="338"/>
    </row>
    <row r="733" spans="1:26" ht="15.75" customHeight="1" x14ac:dyDescent="0.25">
      <c r="A733" s="337"/>
      <c r="B733" s="338"/>
      <c r="C733" s="338"/>
      <c r="D733" s="338"/>
      <c r="E733" s="338"/>
      <c r="F733" s="338"/>
      <c r="G733" s="338"/>
      <c r="H733" s="338"/>
      <c r="I733" s="338"/>
      <c r="J733" s="338"/>
      <c r="K733" s="338"/>
      <c r="L733" s="338"/>
      <c r="M733" s="338"/>
      <c r="N733" s="338"/>
      <c r="O733" s="338"/>
      <c r="P733" s="338"/>
      <c r="Q733" s="338"/>
      <c r="R733" s="338"/>
      <c r="S733" s="338"/>
      <c r="T733" s="338"/>
      <c r="U733" s="338"/>
      <c r="V733" s="338"/>
      <c r="W733" s="338"/>
      <c r="X733" s="338"/>
      <c r="Y733" s="338"/>
      <c r="Z733" s="338"/>
    </row>
    <row r="734" spans="1:26" ht="15.75" customHeight="1" x14ac:dyDescent="0.25">
      <c r="A734" s="337"/>
      <c r="B734" s="338"/>
      <c r="C734" s="338"/>
      <c r="D734" s="338"/>
      <c r="E734" s="338"/>
      <c r="F734" s="338"/>
      <c r="G734" s="338"/>
      <c r="H734" s="338"/>
      <c r="I734" s="338"/>
      <c r="J734" s="338"/>
      <c r="K734" s="338"/>
      <c r="L734" s="338"/>
      <c r="M734" s="338"/>
      <c r="N734" s="338"/>
      <c r="O734" s="338"/>
      <c r="P734" s="338"/>
      <c r="Q734" s="338"/>
      <c r="R734" s="338"/>
      <c r="S734" s="338"/>
      <c r="T734" s="338"/>
      <c r="U734" s="338"/>
      <c r="V734" s="338"/>
      <c r="W734" s="338"/>
      <c r="X734" s="338"/>
      <c r="Y734" s="338"/>
      <c r="Z734" s="338"/>
    </row>
    <row r="735" spans="1:26" ht="15.75" customHeight="1" x14ac:dyDescent="0.25">
      <c r="A735" s="337"/>
      <c r="B735" s="338"/>
      <c r="C735" s="338"/>
      <c r="D735" s="338"/>
      <c r="E735" s="338"/>
      <c r="F735" s="338"/>
      <c r="G735" s="338"/>
      <c r="H735" s="338"/>
      <c r="I735" s="338"/>
      <c r="J735" s="338"/>
      <c r="K735" s="338"/>
      <c r="L735" s="338"/>
      <c r="M735" s="338"/>
      <c r="N735" s="338"/>
      <c r="O735" s="338"/>
      <c r="P735" s="338"/>
      <c r="Q735" s="338"/>
      <c r="R735" s="338"/>
      <c r="S735" s="338"/>
      <c r="T735" s="338"/>
      <c r="U735" s="338"/>
      <c r="V735" s="338"/>
      <c r="W735" s="338"/>
      <c r="X735" s="338"/>
      <c r="Y735" s="338"/>
      <c r="Z735" s="338"/>
    </row>
    <row r="736" spans="1:26" ht="15.75" customHeight="1" x14ac:dyDescent="0.25">
      <c r="A736" s="337"/>
      <c r="B736" s="338"/>
      <c r="C736" s="338"/>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row>
    <row r="737" spans="1:26" ht="15.75" customHeight="1" x14ac:dyDescent="0.25">
      <c r="A737" s="337"/>
      <c r="B737" s="338"/>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row>
    <row r="738" spans="1:26" ht="15.75" customHeight="1" x14ac:dyDescent="0.25">
      <c r="A738" s="337"/>
      <c r="B738" s="338"/>
      <c r="C738" s="338"/>
      <c r="D738" s="338"/>
      <c r="E738" s="338"/>
      <c r="F738" s="338"/>
      <c r="G738" s="338"/>
      <c r="H738" s="338"/>
      <c r="I738" s="338"/>
      <c r="J738" s="338"/>
      <c r="K738" s="338"/>
      <c r="L738" s="338"/>
      <c r="M738" s="338"/>
      <c r="N738" s="338"/>
      <c r="O738" s="338"/>
      <c r="P738" s="338"/>
      <c r="Q738" s="338"/>
      <c r="R738" s="338"/>
      <c r="S738" s="338"/>
      <c r="T738" s="338"/>
      <c r="U738" s="338"/>
      <c r="V738" s="338"/>
      <c r="W738" s="338"/>
      <c r="X738" s="338"/>
      <c r="Y738" s="338"/>
      <c r="Z738" s="338"/>
    </row>
    <row r="739" spans="1:26" ht="15.75" customHeight="1" x14ac:dyDescent="0.25">
      <c r="A739" s="337"/>
      <c r="B739" s="338"/>
      <c r="C739" s="338"/>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row>
    <row r="740" spans="1:26" ht="15.75" customHeight="1" x14ac:dyDescent="0.25">
      <c r="A740" s="337"/>
      <c r="B740" s="338"/>
      <c r="C740" s="338"/>
      <c r="D740" s="338"/>
      <c r="E740" s="338"/>
      <c r="F740" s="338"/>
      <c r="G740" s="338"/>
      <c r="H740" s="338"/>
      <c r="I740" s="338"/>
      <c r="J740" s="338"/>
      <c r="K740" s="338"/>
      <c r="L740" s="338"/>
      <c r="M740" s="338"/>
      <c r="N740" s="338"/>
      <c r="O740" s="338"/>
      <c r="P740" s="338"/>
      <c r="Q740" s="338"/>
      <c r="R740" s="338"/>
      <c r="S740" s="338"/>
      <c r="T740" s="338"/>
      <c r="U740" s="338"/>
      <c r="V740" s="338"/>
      <c r="W740" s="338"/>
      <c r="X740" s="338"/>
      <c r="Y740" s="338"/>
      <c r="Z740" s="338"/>
    </row>
    <row r="741" spans="1:26" ht="15.75" customHeight="1" x14ac:dyDescent="0.25">
      <c r="A741" s="337"/>
      <c r="B741" s="338"/>
      <c r="C741" s="338"/>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row>
    <row r="742" spans="1:26" ht="15.75" customHeight="1" x14ac:dyDescent="0.25">
      <c r="A742" s="337"/>
      <c r="B742" s="338"/>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row>
    <row r="743" spans="1:26" ht="15.75" customHeight="1" x14ac:dyDescent="0.25">
      <c r="A743" s="337"/>
      <c r="B743" s="338"/>
      <c r="C743" s="338"/>
      <c r="D743" s="338"/>
      <c r="E743" s="338"/>
      <c r="F743" s="338"/>
      <c r="G743" s="338"/>
      <c r="H743" s="338"/>
      <c r="I743" s="338"/>
      <c r="J743" s="338"/>
      <c r="K743" s="338"/>
      <c r="L743" s="338"/>
      <c r="M743" s="338"/>
      <c r="N743" s="338"/>
      <c r="O743" s="338"/>
      <c r="P743" s="338"/>
      <c r="Q743" s="338"/>
      <c r="R743" s="338"/>
      <c r="S743" s="338"/>
      <c r="T743" s="338"/>
      <c r="U743" s="338"/>
      <c r="V743" s="338"/>
      <c r="W743" s="338"/>
      <c r="X743" s="338"/>
      <c r="Y743" s="338"/>
      <c r="Z743" s="338"/>
    </row>
    <row r="744" spans="1:26" ht="15.75" customHeight="1" x14ac:dyDescent="0.25">
      <c r="A744" s="337"/>
      <c r="B744" s="338"/>
      <c r="C744" s="338"/>
      <c r="D744" s="338"/>
      <c r="E744" s="338"/>
      <c r="F744" s="338"/>
      <c r="G744" s="338"/>
      <c r="H744" s="338"/>
      <c r="I744" s="338"/>
      <c r="J744" s="338"/>
      <c r="K744" s="338"/>
      <c r="L744" s="338"/>
      <c r="M744" s="338"/>
      <c r="N744" s="338"/>
      <c r="O744" s="338"/>
      <c r="P744" s="338"/>
      <c r="Q744" s="338"/>
      <c r="R744" s="338"/>
      <c r="S744" s="338"/>
      <c r="T744" s="338"/>
      <c r="U744" s="338"/>
      <c r="V744" s="338"/>
      <c r="W744" s="338"/>
      <c r="X744" s="338"/>
      <c r="Y744" s="338"/>
      <c r="Z744" s="338"/>
    </row>
    <row r="745" spans="1:26" ht="15.75" customHeight="1" x14ac:dyDescent="0.25">
      <c r="A745" s="337"/>
      <c r="B745" s="338"/>
      <c r="C745" s="338"/>
      <c r="D745" s="338"/>
      <c r="E745" s="338"/>
      <c r="F745" s="338"/>
      <c r="G745" s="338"/>
      <c r="H745" s="338"/>
      <c r="I745" s="338"/>
      <c r="J745" s="338"/>
      <c r="K745" s="338"/>
      <c r="L745" s="338"/>
      <c r="M745" s="338"/>
      <c r="N745" s="338"/>
      <c r="O745" s="338"/>
      <c r="P745" s="338"/>
      <c r="Q745" s="338"/>
      <c r="R745" s="338"/>
      <c r="S745" s="338"/>
      <c r="T745" s="338"/>
      <c r="U745" s="338"/>
      <c r="V745" s="338"/>
      <c r="W745" s="338"/>
      <c r="X745" s="338"/>
      <c r="Y745" s="338"/>
      <c r="Z745" s="338"/>
    </row>
    <row r="746" spans="1:26" ht="15.75" customHeight="1" x14ac:dyDescent="0.25">
      <c r="A746" s="337"/>
      <c r="B746" s="338"/>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row>
    <row r="747" spans="1:26" ht="15.75" customHeight="1" x14ac:dyDescent="0.25">
      <c r="A747" s="337"/>
      <c r="B747" s="338"/>
      <c r="C747" s="338"/>
      <c r="D747" s="338"/>
      <c r="E747" s="338"/>
      <c r="F747" s="338"/>
      <c r="G747" s="338"/>
      <c r="H747" s="338"/>
      <c r="I747" s="338"/>
      <c r="J747" s="338"/>
      <c r="K747" s="338"/>
      <c r="L747" s="338"/>
      <c r="M747" s="338"/>
      <c r="N747" s="338"/>
      <c r="O747" s="338"/>
      <c r="P747" s="338"/>
      <c r="Q747" s="338"/>
      <c r="R747" s="338"/>
      <c r="S747" s="338"/>
      <c r="T747" s="338"/>
      <c r="U747" s="338"/>
      <c r="V747" s="338"/>
      <c r="W747" s="338"/>
      <c r="X747" s="338"/>
      <c r="Y747" s="338"/>
      <c r="Z747" s="338"/>
    </row>
    <row r="748" spans="1:26" ht="15.75" customHeight="1" x14ac:dyDescent="0.25">
      <c r="A748" s="337"/>
      <c r="B748" s="338"/>
      <c r="C748" s="338"/>
      <c r="D748" s="338"/>
      <c r="E748" s="338"/>
      <c r="F748" s="338"/>
      <c r="G748" s="338"/>
      <c r="H748" s="338"/>
      <c r="I748" s="338"/>
      <c r="J748" s="338"/>
      <c r="K748" s="338"/>
      <c r="L748" s="338"/>
      <c r="M748" s="338"/>
      <c r="N748" s="338"/>
      <c r="O748" s="338"/>
      <c r="P748" s="338"/>
      <c r="Q748" s="338"/>
      <c r="R748" s="338"/>
      <c r="S748" s="338"/>
      <c r="T748" s="338"/>
      <c r="U748" s="338"/>
      <c r="V748" s="338"/>
      <c r="W748" s="338"/>
      <c r="X748" s="338"/>
      <c r="Y748" s="338"/>
      <c r="Z748" s="338"/>
    </row>
    <row r="749" spans="1:26" ht="15.75" customHeight="1" x14ac:dyDescent="0.25">
      <c r="A749" s="337"/>
      <c r="B749" s="338"/>
      <c r="C749" s="338"/>
      <c r="D749" s="338"/>
      <c r="E749" s="338"/>
      <c r="F749" s="338"/>
      <c r="G749" s="338"/>
      <c r="H749" s="338"/>
      <c r="I749" s="338"/>
      <c r="J749" s="338"/>
      <c r="K749" s="338"/>
      <c r="L749" s="338"/>
      <c r="M749" s="338"/>
      <c r="N749" s="338"/>
      <c r="O749" s="338"/>
      <c r="P749" s="338"/>
      <c r="Q749" s="338"/>
      <c r="R749" s="338"/>
      <c r="S749" s="338"/>
      <c r="T749" s="338"/>
      <c r="U749" s="338"/>
      <c r="V749" s="338"/>
      <c r="W749" s="338"/>
      <c r="X749" s="338"/>
      <c r="Y749" s="338"/>
      <c r="Z749" s="338"/>
    </row>
    <row r="750" spans="1:26" ht="15.75" customHeight="1" x14ac:dyDescent="0.25">
      <c r="A750" s="337"/>
      <c r="B750" s="338"/>
      <c r="C750" s="338"/>
      <c r="D750" s="338"/>
      <c r="E750" s="338"/>
      <c r="F750" s="338"/>
      <c r="G750" s="338"/>
      <c r="H750" s="338"/>
      <c r="I750" s="338"/>
      <c r="J750" s="338"/>
      <c r="K750" s="338"/>
      <c r="L750" s="338"/>
      <c r="M750" s="338"/>
      <c r="N750" s="338"/>
      <c r="O750" s="338"/>
      <c r="P750" s="338"/>
      <c r="Q750" s="338"/>
      <c r="R750" s="338"/>
      <c r="S750" s="338"/>
      <c r="T750" s="338"/>
      <c r="U750" s="338"/>
      <c r="V750" s="338"/>
      <c r="W750" s="338"/>
      <c r="X750" s="338"/>
      <c r="Y750" s="338"/>
      <c r="Z750" s="338"/>
    </row>
    <row r="751" spans="1:26" ht="15.75" customHeight="1" x14ac:dyDescent="0.25">
      <c r="A751" s="337"/>
      <c r="B751" s="338"/>
      <c r="C751" s="338"/>
      <c r="D751" s="338"/>
      <c r="E751" s="338"/>
      <c r="F751" s="338"/>
      <c r="G751" s="338"/>
      <c r="H751" s="338"/>
      <c r="I751" s="338"/>
      <c r="J751" s="338"/>
      <c r="K751" s="338"/>
      <c r="L751" s="338"/>
      <c r="M751" s="338"/>
      <c r="N751" s="338"/>
      <c r="O751" s="338"/>
      <c r="P751" s="338"/>
      <c r="Q751" s="338"/>
      <c r="R751" s="338"/>
      <c r="S751" s="338"/>
      <c r="T751" s="338"/>
      <c r="U751" s="338"/>
      <c r="V751" s="338"/>
      <c r="W751" s="338"/>
      <c r="X751" s="338"/>
      <c r="Y751" s="338"/>
      <c r="Z751" s="338"/>
    </row>
    <row r="752" spans="1:26" ht="15.75" customHeight="1" x14ac:dyDescent="0.25">
      <c r="A752" s="337"/>
      <c r="B752" s="338"/>
      <c r="C752" s="338"/>
      <c r="D752" s="338"/>
      <c r="E752" s="338"/>
      <c r="F752" s="338"/>
      <c r="G752" s="338"/>
      <c r="H752" s="338"/>
      <c r="I752" s="338"/>
      <c r="J752" s="338"/>
      <c r="K752" s="338"/>
      <c r="L752" s="338"/>
      <c r="M752" s="338"/>
      <c r="N752" s="338"/>
      <c r="O752" s="338"/>
      <c r="P752" s="338"/>
      <c r="Q752" s="338"/>
      <c r="R752" s="338"/>
      <c r="S752" s="338"/>
      <c r="T752" s="338"/>
      <c r="U752" s="338"/>
      <c r="V752" s="338"/>
      <c r="W752" s="338"/>
      <c r="X752" s="338"/>
      <c r="Y752" s="338"/>
      <c r="Z752" s="338"/>
    </row>
    <row r="753" spans="1:26" ht="15.75" customHeight="1" x14ac:dyDescent="0.25">
      <c r="A753" s="337"/>
      <c r="B753" s="338"/>
      <c r="C753" s="338"/>
      <c r="D753" s="338"/>
      <c r="E753" s="338"/>
      <c r="F753" s="338"/>
      <c r="G753" s="338"/>
      <c r="H753" s="338"/>
      <c r="I753" s="338"/>
      <c r="J753" s="338"/>
      <c r="K753" s="338"/>
      <c r="L753" s="338"/>
      <c r="M753" s="338"/>
      <c r="N753" s="338"/>
      <c r="O753" s="338"/>
      <c r="P753" s="338"/>
      <c r="Q753" s="338"/>
      <c r="R753" s="338"/>
      <c r="S753" s="338"/>
      <c r="T753" s="338"/>
      <c r="U753" s="338"/>
      <c r="V753" s="338"/>
      <c r="W753" s="338"/>
      <c r="X753" s="338"/>
      <c r="Y753" s="338"/>
      <c r="Z753" s="338"/>
    </row>
    <row r="754" spans="1:26" ht="15.75" customHeight="1" x14ac:dyDescent="0.25">
      <c r="A754" s="337"/>
      <c r="B754" s="338"/>
      <c r="C754" s="338"/>
      <c r="D754" s="338"/>
      <c r="E754" s="338"/>
      <c r="F754" s="338"/>
      <c r="G754" s="338"/>
      <c r="H754" s="338"/>
      <c r="I754" s="338"/>
      <c r="J754" s="338"/>
      <c r="K754" s="338"/>
      <c r="L754" s="338"/>
      <c r="M754" s="338"/>
      <c r="N754" s="338"/>
      <c r="O754" s="338"/>
      <c r="P754" s="338"/>
      <c r="Q754" s="338"/>
      <c r="R754" s="338"/>
      <c r="S754" s="338"/>
      <c r="T754" s="338"/>
      <c r="U754" s="338"/>
      <c r="V754" s="338"/>
      <c r="W754" s="338"/>
      <c r="X754" s="338"/>
      <c r="Y754" s="338"/>
      <c r="Z754" s="338"/>
    </row>
    <row r="755" spans="1:26" ht="15.75" customHeight="1" x14ac:dyDescent="0.25">
      <c r="A755" s="337"/>
      <c r="B755" s="338"/>
      <c r="C755" s="338"/>
      <c r="D755" s="338"/>
      <c r="E755" s="338"/>
      <c r="F755" s="338"/>
      <c r="G755" s="338"/>
      <c r="H755" s="338"/>
      <c r="I755" s="338"/>
      <c r="J755" s="338"/>
      <c r="K755" s="338"/>
      <c r="L755" s="338"/>
      <c r="M755" s="338"/>
      <c r="N755" s="338"/>
      <c r="O755" s="338"/>
      <c r="P755" s="338"/>
      <c r="Q755" s="338"/>
      <c r="R755" s="338"/>
      <c r="S755" s="338"/>
      <c r="T755" s="338"/>
      <c r="U755" s="338"/>
      <c r="V755" s="338"/>
      <c r="W755" s="338"/>
      <c r="X755" s="338"/>
      <c r="Y755" s="338"/>
      <c r="Z755" s="338"/>
    </row>
    <row r="756" spans="1:26" ht="15.75" customHeight="1" x14ac:dyDescent="0.25">
      <c r="A756" s="337"/>
      <c r="B756" s="338"/>
      <c r="C756" s="338"/>
      <c r="D756" s="338"/>
      <c r="E756" s="338"/>
      <c r="F756" s="338"/>
      <c r="G756" s="338"/>
      <c r="H756" s="338"/>
      <c r="I756" s="338"/>
      <c r="J756" s="338"/>
      <c r="K756" s="338"/>
      <c r="L756" s="338"/>
      <c r="M756" s="338"/>
      <c r="N756" s="338"/>
      <c r="O756" s="338"/>
      <c r="P756" s="338"/>
      <c r="Q756" s="338"/>
      <c r="R756" s="338"/>
      <c r="S756" s="338"/>
      <c r="T756" s="338"/>
      <c r="U756" s="338"/>
      <c r="V756" s="338"/>
      <c r="W756" s="338"/>
      <c r="X756" s="338"/>
      <c r="Y756" s="338"/>
      <c r="Z756" s="338"/>
    </row>
    <row r="757" spans="1:26" ht="15.75" customHeight="1" x14ac:dyDescent="0.25">
      <c r="A757" s="337"/>
      <c r="B757" s="338"/>
      <c r="C757" s="338"/>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row>
    <row r="758" spans="1:26" ht="15.75" customHeight="1" x14ac:dyDescent="0.25">
      <c r="A758" s="337"/>
      <c r="B758" s="338"/>
      <c r="C758" s="338"/>
      <c r="D758" s="338"/>
      <c r="E758" s="338"/>
      <c r="F758" s="338"/>
      <c r="G758" s="338"/>
      <c r="H758" s="338"/>
      <c r="I758" s="338"/>
      <c r="J758" s="338"/>
      <c r="K758" s="338"/>
      <c r="L758" s="338"/>
      <c r="M758" s="338"/>
      <c r="N758" s="338"/>
      <c r="O758" s="338"/>
      <c r="P758" s="338"/>
      <c r="Q758" s="338"/>
      <c r="R758" s="338"/>
      <c r="S758" s="338"/>
      <c r="T758" s="338"/>
      <c r="U758" s="338"/>
      <c r="V758" s="338"/>
      <c r="W758" s="338"/>
      <c r="X758" s="338"/>
      <c r="Y758" s="338"/>
      <c r="Z758" s="338"/>
    </row>
    <row r="759" spans="1:26" ht="15.75" customHeight="1" x14ac:dyDescent="0.25">
      <c r="A759" s="337"/>
      <c r="B759" s="338"/>
      <c r="C759" s="338"/>
      <c r="D759" s="338"/>
      <c r="E759" s="338"/>
      <c r="F759" s="338"/>
      <c r="G759" s="338"/>
      <c r="H759" s="338"/>
      <c r="I759" s="338"/>
      <c r="J759" s="338"/>
      <c r="K759" s="338"/>
      <c r="L759" s="338"/>
      <c r="M759" s="338"/>
      <c r="N759" s="338"/>
      <c r="O759" s="338"/>
      <c r="P759" s="338"/>
      <c r="Q759" s="338"/>
      <c r="R759" s="338"/>
      <c r="S759" s="338"/>
      <c r="T759" s="338"/>
      <c r="U759" s="338"/>
      <c r="V759" s="338"/>
      <c r="W759" s="338"/>
      <c r="X759" s="338"/>
      <c r="Y759" s="338"/>
      <c r="Z759" s="338"/>
    </row>
    <row r="760" spans="1:26" ht="15.75" customHeight="1" x14ac:dyDescent="0.25">
      <c r="A760" s="337"/>
      <c r="B760" s="338"/>
      <c r="C760" s="338"/>
      <c r="D760" s="338"/>
      <c r="E760" s="338"/>
      <c r="F760" s="338"/>
      <c r="G760" s="338"/>
      <c r="H760" s="338"/>
      <c r="I760" s="338"/>
      <c r="J760" s="338"/>
      <c r="K760" s="338"/>
      <c r="L760" s="338"/>
      <c r="M760" s="338"/>
      <c r="N760" s="338"/>
      <c r="O760" s="338"/>
      <c r="P760" s="338"/>
      <c r="Q760" s="338"/>
      <c r="R760" s="338"/>
      <c r="S760" s="338"/>
      <c r="T760" s="338"/>
      <c r="U760" s="338"/>
      <c r="V760" s="338"/>
      <c r="W760" s="338"/>
      <c r="X760" s="338"/>
      <c r="Y760" s="338"/>
      <c r="Z760" s="338"/>
    </row>
    <row r="761" spans="1:26" ht="15.75" customHeight="1" x14ac:dyDescent="0.25">
      <c r="A761" s="337"/>
      <c r="B761" s="338"/>
      <c r="C761" s="338"/>
      <c r="D761" s="338"/>
      <c r="E761" s="338"/>
      <c r="F761" s="338"/>
      <c r="G761" s="338"/>
      <c r="H761" s="338"/>
      <c r="I761" s="338"/>
      <c r="J761" s="338"/>
      <c r="K761" s="338"/>
      <c r="L761" s="338"/>
      <c r="M761" s="338"/>
      <c r="N761" s="338"/>
      <c r="O761" s="338"/>
      <c r="P761" s="338"/>
      <c r="Q761" s="338"/>
      <c r="R761" s="338"/>
      <c r="S761" s="338"/>
      <c r="T761" s="338"/>
      <c r="U761" s="338"/>
      <c r="V761" s="338"/>
      <c r="W761" s="338"/>
      <c r="X761" s="338"/>
      <c r="Y761" s="338"/>
      <c r="Z761" s="338"/>
    </row>
    <row r="762" spans="1:26" ht="15.75" customHeight="1" x14ac:dyDescent="0.25">
      <c r="A762" s="337"/>
      <c r="B762" s="338"/>
      <c r="C762" s="338"/>
      <c r="D762" s="338"/>
      <c r="E762" s="338"/>
      <c r="F762" s="338"/>
      <c r="G762" s="338"/>
      <c r="H762" s="338"/>
      <c r="I762" s="338"/>
      <c r="J762" s="338"/>
      <c r="K762" s="338"/>
      <c r="L762" s="338"/>
      <c r="M762" s="338"/>
      <c r="N762" s="338"/>
      <c r="O762" s="338"/>
      <c r="P762" s="338"/>
      <c r="Q762" s="338"/>
      <c r="R762" s="338"/>
      <c r="S762" s="338"/>
      <c r="T762" s="338"/>
      <c r="U762" s="338"/>
      <c r="V762" s="338"/>
      <c r="W762" s="338"/>
      <c r="X762" s="338"/>
      <c r="Y762" s="338"/>
      <c r="Z762" s="338"/>
    </row>
    <row r="763" spans="1:26" ht="15.75" customHeight="1" x14ac:dyDescent="0.25">
      <c r="A763" s="337"/>
      <c r="B763" s="338"/>
      <c r="C763" s="338"/>
      <c r="D763" s="338"/>
      <c r="E763" s="338"/>
      <c r="F763" s="338"/>
      <c r="G763" s="338"/>
      <c r="H763" s="338"/>
      <c r="I763" s="338"/>
      <c r="J763" s="338"/>
      <c r="K763" s="338"/>
      <c r="L763" s="338"/>
      <c r="M763" s="338"/>
      <c r="N763" s="338"/>
      <c r="O763" s="338"/>
      <c r="P763" s="338"/>
      <c r="Q763" s="338"/>
      <c r="R763" s="338"/>
      <c r="S763" s="338"/>
      <c r="T763" s="338"/>
      <c r="U763" s="338"/>
      <c r="V763" s="338"/>
      <c r="W763" s="338"/>
      <c r="X763" s="338"/>
      <c r="Y763" s="338"/>
      <c r="Z763" s="338"/>
    </row>
    <row r="764" spans="1:26" ht="15.75" customHeight="1" x14ac:dyDescent="0.25">
      <c r="A764" s="337"/>
      <c r="B764" s="338"/>
      <c r="C764" s="338"/>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row>
    <row r="765" spans="1:26" ht="15.75" customHeight="1" x14ac:dyDescent="0.25">
      <c r="A765" s="337"/>
      <c r="B765" s="338"/>
      <c r="C765" s="338"/>
      <c r="D765" s="338"/>
      <c r="E765" s="338"/>
      <c r="F765" s="338"/>
      <c r="G765" s="338"/>
      <c r="H765" s="338"/>
      <c r="I765" s="338"/>
      <c r="J765" s="338"/>
      <c r="K765" s="338"/>
      <c r="L765" s="338"/>
      <c r="M765" s="338"/>
      <c r="N765" s="338"/>
      <c r="O765" s="338"/>
      <c r="P765" s="338"/>
      <c r="Q765" s="338"/>
      <c r="R765" s="338"/>
      <c r="S765" s="338"/>
      <c r="T765" s="338"/>
      <c r="U765" s="338"/>
      <c r="V765" s="338"/>
      <c r="W765" s="338"/>
      <c r="X765" s="338"/>
      <c r="Y765" s="338"/>
      <c r="Z765" s="338"/>
    </row>
    <row r="766" spans="1:26" ht="15.75" customHeight="1" x14ac:dyDescent="0.25">
      <c r="A766" s="337"/>
      <c r="B766" s="338"/>
      <c r="C766" s="338"/>
      <c r="D766" s="338"/>
      <c r="E766" s="338"/>
      <c r="F766" s="338"/>
      <c r="G766" s="338"/>
      <c r="H766" s="338"/>
      <c r="I766" s="338"/>
      <c r="J766" s="338"/>
      <c r="K766" s="338"/>
      <c r="L766" s="338"/>
      <c r="M766" s="338"/>
      <c r="N766" s="338"/>
      <c r="O766" s="338"/>
      <c r="P766" s="338"/>
      <c r="Q766" s="338"/>
      <c r="R766" s="338"/>
      <c r="S766" s="338"/>
      <c r="T766" s="338"/>
      <c r="U766" s="338"/>
      <c r="V766" s="338"/>
      <c r="W766" s="338"/>
      <c r="X766" s="338"/>
      <c r="Y766" s="338"/>
      <c r="Z766" s="338"/>
    </row>
    <row r="767" spans="1:26" ht="15.75" customHeight="1" x14ac:dyDescent="0.25">
      <c r="A767" s="337"/>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38"/>
      <c r="Z767" s="338"/>
    </row>
    <row r="768" spans="1:26" ht="15.75" customHeight="1" x14ac:dyDescent="0.25">
      <c r="A768" s="337"/>
      <c r="B768" s="338"/>
      <c r="C768" s="338"/>
      <c r="D768" s="338"/>
      <c r="E768" s="338"/>
      <c r="F768" s="338"/>
      <c r="G768" s="338"/>
      <c r="H768" s="338"/>
      <c r="I768" s="338"/>
      <c r="J768" s="338"/>
      <c r="K768" s="338"/>
      <c r="L768" s="338"/>
      <c r="M768" s="338"/>
      <c r="N768" s="338"/>
      <c r="O768" s="338"/>
      <c r="P768" s="338"/>
      <c r="Q768" s="338"/>
      <c r="R768" s="338"/>
      <c r="S768" s="338"/>
      <c r="T768" s="338"/>
      <c r="U768" s="338"/>
      <c r="V768" s="338"/>
      <c r="W768" s="338"/>
      <c r="X768" s="338"/>
      <c r="Y768" s="338"/>
      <c r="Z768" s="338"/>
    </row>
    <row r="769" spans="1:26" ht="15.75" customHeight="1" x14ac:dyDescent="0.25">
      <c r="A769" s="337"/>
      <c r="B769" s="338"/>
      <c r="C769" s="338"/>
      <c r="D769" s="338"/>
      <c r="E769" s="338"/>
      <c r="F769" s="338"/>
      <c r="G769" s="338"/>
      <c r="H769" s="338"/>
      <c r="I769" s="338"/>
      <c r="J769" s="338"/>
      <c r="K769" s="338"/>
      <c r="L769" s="338"/>
      <c r="M769" s="338"/>
      <c r="N769" s="338"/>
      <c r="O769" s="338"/>
      <c r="P769" s="338"/>
      <c r="Q769" s="338"/>
      <c r="R769" s="338"/>
      <c r="S769" s="338"/>
      <c r="T769" s="338"/>
      <c r="U769" s="338"/>
      <c r="V769" s="338"/>
      <c r="W769" s="338"/>
      <c r="X769" s="338"/>
      <c r="Y769" s="338"/>
      <c r="Z769" s="338"/>
    </row>
    <row r="770" spans="1:26" ht="15.75" customHeight="1" x14ac:dyDescent="0.25">
      <c r="A770" s="337"/>
      <c r="B770" s="338"/>
      <c r="C770" s="338"/>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row>
    <row r="771" spans="1:26" ht="15.75" customHeight="1" x14ac:dyDescent="0.25">
      <c r="A771" s="337"/>
      <c r="B771" s="338"/>
      <c r="C771" s="338"/>
      <c r="D771" s="338"/>
      <c r="E771" s="338"/>
      <c r="F771" s="338"/>
      <c r="G771" s="338"/>
      <c r="H771" s="338"/>
      <c r="I771" s="338"/>
      <c r="J771" s="338"/>
      <c r="K771" s="338"/>
      <c r="L771" s="338"/>
      <c r="M771" s="338"/>
      <c r="N771" s="338"/>
      <c r="O771" s="338"/>
      <c r="P771" s="338"/>
      <c r="Q771" s="338"/>
      <c r="R771" s="338"/>
      <c r="S771" s="338"/>
      <c r="T771" s="338"/>
      <c r="U771" s="338"/>
      <c r="V771" s="338"/>
      <c r="W771" s="338"/>
      <c r="X771" s="338"/>
      <c r="Y771" s="338"/>
      <c r="Z771" s="338"/>
    </row>
    <row r="772" spans="1:26" ht="15.75" customHeight="1" x14ac:dyDescent="0.25">
      <c r="A772" s="337"/>
      <c r="B772" s="338"/>
      <c r="C772" s="338"/>
      <c r="D772" s="338"/>
      <c r="E772" s="338"/>
      <c r="F772" s="338"/>
      <c r="G772" s="338"/>
      <c r="H772" s="338"/>
      <c r="I772" s="338"/>
      <c r="J772" s="338"/>
      <c r="K772" s="338"/>
      <c r="L772" s="338"/>
      <c r="M772" s="338"/>
      <c r="N772" s="338"/>
      <c r="O772" s="338"/>
      <c r="P772" s="338"/>
      <c r="Q772" s="338"/>
      <c r="R772" s="338"/>
      <c r="S772" s="338"/>
      <c r="T772" s="338"/>
      <c r="U772" s="338"/>
      <c r="V772" s="338"/>
      <c r="W772" s="338"/>
      <c r="X772" s="338"/>
      <c r="Y772" s="338"/>
      <c r="Z772" s="338"/>
    </row>
    <row r="773" spans="1:26" ht="15.75" customHeight="1" x14ac:dyDescent="0.25">
      <c r="A773" s="337"/>
      <c r="B773" s="338"/>
      <c r="C773" s="338"/>
      <c r="D773" s="338"/>
      <c r="E773" s="338"/>
      <c r="F773" s="338"/>
      <c r="G773" s="338"/>
      <c r="H773" s="338"/>
      <c r="I773" s="338"/>
      <c r="J773" s="338"/>
      <c r="K773" s="338"/>
      <c r="L773" s="338"/>
      <c r="M773" s="338"/>
      <c r="N773" s="338"/>
      <c r="O773" s="338"/>
      <c r="P773" s="338"/>
      <c r="Q773" s="338"/>
      <c r="R773" s="338"/>
      <c r="S773" s="338"/>
      <c r="T773" s="338"/>
      <c r="U773" s="338"/>
      <c r="V773" s="338"/>
      <c r="W773" s="338"/>
      <c r="X773" s="338"/>
      <c r="Y773" s="338"/>
      <c r="Z773" s="338"/>
    </row>
    <row r="774" spans="1:26" ht="15.75" customHeight="1" x14ac:dyDescent="0.25">
      <c r="A774" s="337"/>
      <c r="B774" s="338"/>
      <c r="C774" s="338"/>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row>
    <row r="775" spans="1:26" ht="15.75" customHeight="1" x14ac:dyDescent="0.25">
      <c r="A775" s="337"/>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row>
    <row r="776" spans="1:26" ht="15.75" customHeight="1" x14ac:dyDescent="0.25">
      <c r="A776" s="337"/>
      <c r="B776" s="338"/>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row>
    <row r="777" spans="1:26" ht="15.75" customHeight="1" x14ac:dyDescent="0.25">
      <c r="A777" s="337"/>
      <c r="B777" s="338"/>
      <c r="C777" s="338"/>
      <c r="D777" s="338"/>
      <c r="E777" s="338"/>
      <c r="F777" s="338"/>
      <c r="G777" s="338"/>
      <c r="H777" s="338"/>
      <c r="I777" s="338"/>
      <c r="J777" s="338"/>
      <c r="K777" s="338"/>
      <c r="L777" s="338"/>
      <c r="M777" s="338"/>
      <c r="N777" s="338"/>
      <c r="O777" s="338"/>
      <c r="P777" s="338"/>
      <c r="Q777" s="338"/>
      <c r="R777" s="338"/>
      <c r="S777" s="338"/>
      <c r="T777" s="338"/>
      <c r="U777" s="338"/>
      <c r="V777" s="338"/>
      <c r="W777" s="338"/>
      <c r="X777" s="338"/>
      <c r="Y777" s="338"/>
      <c r="Z777" s="338"/>
    </row>
    <row r="778" spans="1:26" ht="15.75" customHeight="1" x14ac:dyDescent="0.25">
      <c r="A778" s="337"/>
      <c r="B778" s="338"/>
      <c r="C778" s="338"/>
      <c r="D778" s="338"/>
      <c r="E778" s="338"/>
      <c r="F778" s="338"/>
      <c r="G778" s="338"/>
      <c r="H778" s="338"/>
      <c r="I778" s="338"/>
      <c r="J778" s="338"/>
      <c r="K778" s="338"/>
      <c r="L778" s="338"/>
      <c r="M778" s="338"/>
      <c r="N778" s="338"/>
      <c r="O778" s="338"/>
      <c r="P778" s="338"/>
      <c r="Q778" s="338"/>
      <c r="R778" s="338"/>
      <c r="S778" s="338"/>
      <c r="T778" s="338"/>
      <c r="U778" s="338"/>
      <c r="V778" s="338"/>
      <c r="W778" s="338"/>
      <c r="X778" s="338"/>
      <c r="Y778" s="338"/>
      <c r="Z778" s="338"/>
    </row>
    <row r="779" spans="1:26" ht="15.75" customHeight="1" x14ac:dyDescent="0.25">
      <c r="A779" s="337"/>
      <c r="B779" s="338"/>
      <c r="C779" s="338"/>
      <c r="D779" s="338"/>
      <c r="E779" s="338"/>
      <c r="F779" s="338"/>
      <c r="G779" s="338"/>
      <c r="H779" s="338"/>
      <c r="I779" s="338"/>
      <c r="J779" s="338"/>
      <c r="K779" s="338"/>
      <c r="L779" s="338"/>
      <c r="M779" s="338"/>
      <c r="N779" s="338"/>
      <c r="O779" s="338"/>
      <c r="P779" s="338"/>
      <c r="Q779" s="338"/>
      <c r="R779" s="338"/>
      <c r="S779" s="338"/>
      <c r="T779" s="338"/>
      <c r="U779" s="338"/>
      <c r="V779" s="338"/>
      <c r="W779" s="338"/>
      <c r="X779" s="338"/>
      <c r="Y779" s="338"/>
      <c r="Z779" s="338"/>
    </row>
    <row r="780" spans="1:26" ht="15.75" customHeight="1" x14ac:dyDescent="0.25">
      <c r="A780" s="337"/>
      <c r="B780" s="338"/>
      <c r="C780" s="338"/>
      <c r="D780" s="338"/>
      <c r="E780" s="338"/>
      <c r="F780" s="338"/>
      <c r="G780" s="338"/>
      <c r="H780" s="338"/>
      <c r="I780" s="338"/>
      <c r="J780" s="338"/>
      <c r="K780" s="338"/>
      <c r="L780" s="338"/>
      <c r="M780" s="338"/>
      <c r="N780" s="338"/>
      <c r="O780" s="338"/>
      <c r="P780" s="338"/>
      <c r="Q780" s="338"/>
      <c r="R780" s="338"/>
      <c r="S780" s="338"/>
      <c r="T780" s="338"/>
      <c r="U780" s="338"/>
      <c r="V780" s="338"/>
      <c r="W780" s="338"/>
      <c r="X780" s="338"/>
      <c r="Y780" s="338"/>
      <c r="Z780" s="338"/>
    </row>
    <row r="781" spans="1:26" ht="15.75" customHeight="1" x14ac:dyDescent="0.25">
      <c r="A781" s="337"/>
      <c r="B781" s="338"/>
      <c r="C781" s="338"/>
      <c r="D781" s="338"/>
      <c r="E781" s="338"/>
      <c r="F781" s="338"/>
      <c r="G781" s="338"/>
      <c r="H781" s="338"/>
      <c r="I781" s="338"/>
      <c r="J781" s="338"/>
      <c r="K781" s="338"/>
      <c r="L781" s="338"/>
      <c r="M781" s="338"/>
      <c r="N781" s="338"/>
      <c r="O781" s="338"/>
      <c r="P781" s="338"/>
      <c r="Q781" s="338"/>
      <c r="R781" s="338"/>
      <c r="S781" s="338"/>
      <c r="T781" s="338"/>
      <c r="U781" s="338"/>
      <c r="V781" s="338"/>
      <c r="W781" s="338"/>
      <c r="X781" s="338"/>
      <c r="Y781" s="338"/>
      <c r="Z781" s="338"/>
    </row>
    <row r="782" spans="1:26" ht="15.75" customHeight="1" x14ac:dyDescent="0.25">
      <c r="A782" s="337"/>
      <c r="B782" s="338"/>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row>
    <row r="783" spans="1:26" ht="15.75" customHeight="1" x14ac:dyDescent="0.25">
      <c r="A783" s="337"/>
      <c r="B783" s="338"/>
      <c r="C783" s="338"/>
      <c r="D783" s="338"/>
      <c r="E783" s="338"/>
      <c r="F783" s="338"/>
      <c r="G783" s="338"/>
      <c r="H783" s="338"/>
      <c r="I783" s="338"/>
      <c r="J783" s="338"/>
      <c r="K783" s="338"/>
      <c r="L783" s="338"/>
      <c r="M783" s="338"/>
      <c r="N783" s="338"/>
      <c r="O783" s="338"/>
      <c r="P783" s="338"/>
      <c r="Q783" s="338"/>
      <c r="R783" s="338"/>
      <c r="S783" s="338"/>
      <c r="T783" s="338"/>
      <c r="U783" s="338"/>
      <c r="V783" s="338"/>
      <c r="W783" s="338"/>
      <c r="X783" s="338"/>
      <c r="Y783" s="338"/>
      <c r="Z783" s="338"/>
    </row>
    <row r="784" spans="1:26" ht="15.75" customHeight="1" x14ac:dyDescent="0.25">
      <c r="A784" s="337"/>
      <c r="B784" s="338"/>
      <c r="C784" s="338"/>
      <c r="D784" s="338"/>
      <c r="E784" s="338"/>
      <c r="F784" s="338"/>
      <c r="G784" s="338"/>
      <c r="H784" s="338"/>
      <c r="I784" s="338"/>
      <c r="J784" s="338"/>
      <c r="K784" s="338"/>
      <c r="L784" s="338"/>
      <c r="M784" s="338"/>
      <c r="N784" s="338"/>
      <c r="O784" s="338"/>
      <c r="P784" s="338"/>
      <c r="Q784" s="338"/>
      <c r="R784" s="338"/>
      <c r="S784" s="338"/>
      <c r="T784" s="338"/>
      <c r="U784" s="338"/>
      <c r="V784" s="338"/>
      <c r="W784" s="338"/>
      <c r="X784" s="338"/>
      <c r="Y784" s="338"/>
      <c r="Z784" s="338"/>
    </row>
    <row r="785" spans="1:26" ht="15.75" customHeight="1" x14ac:dyDescent="0.25">
      <c r="A785" s="337"/>
      <c r="B785" s="338"/>
      <c r="C785" s="338"/>
      <c r="D785" s="338"/>
      <c r="E785" s="338"/>
      <c r="F785" s="338"/>
      <c r="G785" s="338"/>
      <c r="H785" s="338"/>
      <c r="I785" s="338"/>
      <c r="J785" s="338"/>
      <c r="K785" s="338"/>
      <c r="L785" s="338"/>
      <c r="M785" s="338"/>
      <c r="N785" s="338"/>
      <c r="O785" s="338"/>
      <c r="P785" s="338"/>
      <c r="Q785" s="338"/>
      <c r="R785" s="338"/>
      <c r="S785" s="338"/>
      <c r="T785" s="338"/>
      <c r="U785" s="338"/>
      <c r="V785" s="338"/>
      <c r="W785" s="338"/>
      <c r="X785" s="338"/>
      <c r="Y785" s="338"/>
      <c r="Z785" s="338"/>
    </row>
    <row r="786" spans="1:26" ht="15.75" customHeight="1" x14ac:dyDescent="0.25">
      <c r="A786" s="337"/>
      <c r="B786" s="338"/>
      <c r="C786" s="338"/>
      <c r="D786" s="338"/>
      <c r="E786" s="338"/>
      <c r="F786" s="338"/>
      <c r="G786" s="338"/>
      <c r="H786" s="338"/>
      <c r="I786" s="338"/>
      <c r="J786" s="338"/>
      <c r="K786" s="338"/>
      <c r="L786" s="338"/>
      <c r="M786" s="338"/>
      <c r="N786" s="338"/>
      <c r="O786" s="338"/>
      <c r="P786" s="338"/>
      <c r="Q786" s="338"/>
      <c r="R786" s="338"/>
      <c r="S786" s="338"/>
      <c r="T786" s="338"/>
      <c r="U786" s="338"/>
      <c r="V786" s="338"/>
      <c r="W786" s="338"/>
      <c r="X786" s="338"/>
      <c r="Y786" s="338"/>
      <c r="Z786" s="338"/>
    </row>
    <row r="787" spans="1:26" ht="15.75" customHeight="1" x14ac:dyDescent="0.25">
      <c r="A787" s="337"/>
      <c r="B787" s="338"/>
      <c r="C787" s="338"/>
      <c r="D787" s="338"/>
      <c r="E787" s="338"/>
      <c r="F787" s="338"/>
      <c r="G787" s="338"/>
      <c r="H787" s="338"/>
      <c r="I787" s="338"/>
      <c r="J787" s="338"/>
      <c r="K787" s="338"/>
      <c r="L787" s="338"/>
      <c r="M787" s="338"/>
      <c r="N787" s="338"/>
      <c r="O787" s="338"/>
      <c r="P787" s="338"/>
      <c r="Q787" s="338"/>
      <c r="R787" s="338"/>
      <c r="S787" s="338"/>
      <c r="T787" s="338"/>
      <c r="U787" s="338"/>
      <c r="V787" s="338"/>
      <c r="W787" s="338"/>
      <c r="X787" s="338"/>
      <c r="Y787" s="338"/>
      <c r="Z787" s="338"/>
    </row>
    <row r="788" spans="1:26" ht="15.75" customHeight="1" x14ac:dyDescent="0.25">
      <c r="A788" s="337"/>
      <c r="B788" s="338"/>
      <c r="C788" s="338"/>
      <c r="D788" s="338"/>
      <c r="E788" s="338"/>
      <c r="F788" s="338"/>
      <c r="G788" s="338"/>
      <c r="H788" s="338"/>
      <c r="I788" s="338"/>
      <c r="J788" s="338"/>
      <c r="K788" s="338"/>
      <c r="L788" s="338"/>
      <c r="M788" s="338"/>
      <c r="N788" s="338"/>
      <c r="O788" s="338"/>
      <c r="P788" s="338"/>
      <c r="Q788" s="338"/>
      <c r="R788" s="338"/>
      <c r="S788" s="338"/>
      <c r="T788" s="338"/>
      <c r="U788" s="338"/>
      <c r="V788" s="338"/>
      <c r="W788" s="338"/>
      <c r="X788" s="338"/>
      <c r="Y788" s="338"/>
      <c r="Z788" s="338"/>
    </row>
    <row r="789" spans="1:26" ht="15.75" customHeight="1" x14ac:dyDescent="0.25">
      <c r="A789" s="337"/>
      <c r="B789" s="338"/>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row>
    <row r="790" spans="1:26" ht="15.75" customHeight="1" x14ac:dyDescent="0.25">
      <c r="A790" s="337"/>
      <c r="B790" s="338"/>
      <c r="C790" s="338"/>
      <c r="D790" s="338"/>
      <c r="E790" s="338"/>
      <c r="F790" s="338"/>
      <c r="G790" s="338"/>
      <c r="H790" s="338"/>
      <c r="I790" s="338"/>
      <c r="J790" s="338"/>
      <c r="K790" s="338"/>
      <c r="L790" s="338"/>
      <c r="M790" s="338"/>
      <c r="N790" s="338"/>
      <c r="O790" s="338"/>
      <c r="P790" s="338"/>
      <c r="Q790" s="338"/>
      <c r="R790" s="338"/>
      <c r="S790" s="338"/>
      <c r="T790" s="338"/>
      <c r="U790" s="338"/>
      <c r="V790" s="338"/>
      <c r="W790" s="338"/>
      <c r="X790" s="338"/>
      <c r="Y790" s="338"/>
      <c r="Z790" s="338"/>
    </row>
    <row r="791" spans="1:26" ht="15.75" customHeight="1" x14ac:dyDescent="0.25">
      <c r="A791" s="337"/>
      <c r="B791" s="338"/>
      <c r="C791" s="338"/>
      <c r="D791" s="338"/>
      <c r="E791" s="338"/>
      <c r="F791" s="338"/>
      <c r="G791" s="338"/>
      <c r="H791" s="338"/>
      <c r="I791" s="338"/>
      <c r="J791" s="338"/>
      <c r="K791" s="338"/>
      <c r="L791" s="338"/>
      <c r="M791" s="338"/>
      <c r="N791" s="338"/>
      <c r="O791" s="338"/>
      <c r="P791" s="338"/>
      <c r="Q791" s="338"/>
      <c r="R791" s="338"/>
      <c r="S791" s="338"/>
      <c r="T791" s="338"/>
      <c r="U791" s="338"/>
      <c r="V791" s="338"/>
      <c r="W791" s="338"/>
      <c r="X791" s="338"/>
      <c r="Y791" s="338"/>
      <c r="Z791" s="338"/>
    </row>
    <row r="792" spans="1:26" ht="15.75" customHeight="1" x14ac:dyDescent="0.25">
      <c r="A792" s="337"/>
      <c r="B792" s="338"/>
      <c r="C792" s="338"/>
      <c r="D792" s="338"/>
      <c r="E792" s="338"/>
      <c r="F792" s="338"/>
      <c r="G792" s="338"/>
      <c r="H792" s="338"/>
      <c r="I792" s="338"/>
      <c r="J792" s="338"/>
      <c r="K792" s="338"/>
      <c r="L792" s="338"/>
      <c r="M792" s="338"/>
      <c r="N792" s="338"/>
      <c r="O792" s="338"/>
      <c r="P792" s="338"/>
      <c r="Q792" s="338"/>
      <c r="R792" s="338"/>
      <c r="S792" s="338"/>
      <c r="T792" s="338"/>
      <c r="U792" s="338"/>
      <c r="V792" s="338"/>
      <c r="W792" s="338"/>
      <c r="X792" s="338"/>
      <c r="Y792" s="338"/>
      <c r="Z792" s="338"/>
    </row>
    <row r="793" spans="1:26" ht="15.75" customHeight="1" x14ac:dyDescent="0.25">
      <c r="A793" s="337"/>
      <c r="B793" s="338"/>
      <c r="C793" s="338"/>
      <c r="D793" s="338"/>
      <c r="E793" s="338"/>
      <c r="F793" s="338"/>
      <c r="G793" s="338"/>
      <c r="H793" s="338"/>
      <c r="I793" s="338"/>
      <c r="J793" s="338"/>
      <c r="K793" s="338"/>
      <c r="L793" s="338"/>
      <c r="M793" s="338"/>
      <c r="N793" s="338"/>
      <c r="O793" s="338"/>
      <c r="P793" s="338"/>
      <c r="Q793" s="338"/>
      <c r="R793" s="338"/>
      <c r="S793" s="338"/>
      <c r="T793" s="338"/>
      <c r="U793" s="338"/>
      <c r="V793" s="338"/>
      <c r="W793" s="338"/>
      <c r="X793" s="338"/>
      <c r="Y793" s="338"/>
      <c r="Z793" s="338"/>
    </row>
    <row r="794" spans="1:26" ht="15.75" customHeight="1" x14ac:dyDescent="0.25">
      <c r="A794" s="337"/>
      <c r="B794" s="338"/>
      <c r="C794" s="338"/>
      <c r="D794" s="338"/>
      <c r="E794" s="338"/>
      <c r="F794" s="338"/>
      <c r="G794" s="338"/>
      <c r="H794" s="338"/>
      <c r="I794" s="338"/>
      <c r="J794" s="338"/>
      <c r="K794" s="338"/>
      <c r="L794" s="338"/>
      <c r="M794" s="338"/>
      <c r="N794" s="338"/>
      <c r="O794" s="338"/>
      <c r="P794" s="338"/>
      <c r="Q794" s="338"/>
      <c r="R794" s="338"/>
      <c r="S794" s="338"/>
      <c r="T794" s="338"/>
      <c r="U794" s="338"/>
      <c r="V794" s="338"/>
      <c r="W794" s="338"/>
      <c r="X794" s="338"/>
      <c r="Y794" s="338"/>
      <c r="Z794" s="338"/>
    </row>
    <row r="795" spans="1:26" ht="15.75" customHeight="1" x14ac:dyDescent="0.25">
      <c r="A795" s="337"/>
      <c r="B795" s="338"/>
      <c r="C795" s="338"/>
      <c r="D795" s="338"/>
      <c r="E795" s="338"/>
      <c r="F795" s="338"/>
      <c r="G795" s="338"/>
      <c r="H795" s="338"/>
      <c r="I795" s="338"/>
      <c r="J795" s="338"/>
      <c r="K795" s="338"/>
      <c r="L795" s="338"/>
      <c r="M795" s="338"/>
      <c r="N795" s="338"/>
      <c r="O795" s="338"/>
      <c r="P795" s="338"/>
      <c r="Q795" s="338"/>
      <c r="R795" s="338"/>
      <c r="S795" s="338"/>
      <c r="T795" s="338"/>
      <c r="U795" s="338"/>
      <c r="V795" s="338"/>
      <c r="W795" s="338"/>
      <c r="X795" s="338"/>
      <c r="Y795" s="338"/>
      <c r="Z795" s="338"/>
    </row>
    <row r="796" spans="1:26" ht="15.75" customHeight="1" x14ac:dyDescent="0.25">
      <c r="A796" s="337"/>
      <c r="B796" s="338"/>
      <c r="C796" s="338"/>
      <c r="D796" s="338"/>
      <c r="E796" s="338"/>
      <c r="F796" s="338"/>
      <c r="G796" s="338"/>
      <c r="H796" s="338"/>
      <c r="I796" s="338"/>
      <c r="J796" s="338"/>
      <c r="K796" s="338"/>
      <c r="L796" s="338"/>
      <c r="M796" s="338"/>
      <c r="N796" s="338"/>
      <c r="O796" s="338"/>
      <c r="P796" s="338"/>
      <c r="Q796" s="338"/>
      <c r="R796" s="338"/>
      <c r="S796" s="338"/>
      <c r="T796" s="338"/>
      <c r="U796" s="338"/>
      <c r="V796" s="338"/>
      <c r="W796" s="338"/>
      <c r="X796" s="338"/>
      <c r="Y796" s="338"/>
      <c r="Z796" s="338"/>
    </row>
    <row r="797" spans="1:26" ht="15.75" customHeight="1" x14ac:dyDescent="0.25">
      <c r="A797" s="337"/>
      <c r="B797" s="338"/>
      <c r="C797" s="338"/>
      <c r="D797" s="338"/>
      <c r="E797" s="338"/>
      <c r="F797" s="338"/>
      <c r="G797" s="338"/>
      <c r="H797" s="338"/>
      <c r="I797" s="338"/>
      <c r="J797" s="338"/>
      <c r="K797" s="338"/>
      <c r="L797" s="338"/>
      <c r="M797" s="338"/>
      <c r="N797" s="338"/>
      <c r="O797" s="338"/>
      <c r="P797" s="338"/>
      <c r="Q797" s="338"/>
      <c r="R797" s="338"/>
      <c r="S797" s="338"/>
      <c r="T797" s="338"/>
      <c r="U797" s="338"/>
      <c r="V797" s="338"/>
      <c r="W797" s="338"/>
      <c r="X797" s="338"/>
      <c r="Y797" s="338"/>
      <c r="Z797" s="338"/>
    </row>
    <row r="798" spans="1:26" ht="15.75" customHeight="1" x14ac:dyDescent="0.25">
      <c r="A798" s="337"/>
      <c r="B798" s="338"/>
      <c r="C798" s="338"/>
      <c r="D798" s="338"/>
      <c r="E798" s="338"/>
      <c r="F798" s="338"/>
      <c r="G798" s="338"/>
      <c r="H798" s="338"/>
      <c r="I798" s="338"/>
      <c r="J798" s="338"/>
      <c r="K798" s="338"/>
      <c r="L798" s="338"/>
      <c r="M798" s="338"/>
      <c r="N798" s="338"/>
      <c r="O798" s="338"/>
      <c r="P798" s="338"/>
      <c r="Q798" s="338"/>
      <c r="R798" s="338"/>
      <c r="S798" s="338"/>
      <c r="T798" s="338"/>
      <c r="U798" s="338"/>
      <c r="V798" s="338"/>
      <c r="W798" s="338"/>
      <c r="X798" s="338"/>
      <c r="Y798" s="338"/>
      <c r="Z798" s="338"/>
    </row>
    <row r="799" spans="1:26" ht="15.75" customHeight="1" x14ac:dyDescent="0.25">
      <c r="A799" s="337"/>
      <c r="B799" s="338"/>
      <c r="C799" s="338"/>
      <c r="D799" s="338"/>
      <c r="E799" s="338"/>
      <c r="F799" s="338"/>
      <c r="G799" s="338"/>
      <c r="H799" s="338"/>
      <c r="I799" s="338"/>
      <c r="J799" s="338"/>
      <c r="K799" s="338"/>
      <c r="L799" s="338"/>
      <c r="M799" s="338"/>
      <c r="N799" s="338"/>
      <c r="O799" s="338"/>
      <c r="P799" s="338"/>
      <c r="Q799" s="338"/>
      <c r="R799" s="338"/>
      <c r="S799" s="338"/>
      <c r="T799" s="338"/>
      <c r="U799" s="338"/>
      <c r="V799" s="338"/>
      <c r="W799" s="338"/>
      <c r="X799" s="338"/>
      <c r="Y799" s="338"/>
      <c r="Z799" s="338"/>
    </row>
    <row r="800" spans="1:26" ht="15.75" customHeight="1" x14ac:dyDescent="0.25">
      <c r="A800" s="337"/>
      <c r="B800" s="338"/>
      <c r="C800" s="338"/>
      <c r="D800" s="338"/>
      <c r="E800" s="338"/>
      <c r="F800" s="338"/>
      <c r="G800" s="338"/>
      <c r="H800" s="338"/>
      <c r="I800" s="338"/>
      <c r="J800" s="338"/>
      <c r="K800" s="338"/>
      <c r="L800" s="338"/>
      <c r="M800" s="338"/>
      <c r="N800" s="338"/>
      <c r="O800" s="338"/>
      <c r="P800" s="338"/>
      <c r="Q800" s="338"/>
      <c r="R800" s="338"/>
      <c r="S800" s="338"/>
      <c r="T800" s="338"/>
      <c r="U800" s="338"/>
      <c r="V800" s="338"/>
      <c r="W800" s="338"/>
      <c r="X800" s="338"/>
      <c r="Y800" s="338"/>
      <c r="Z800" s="338"/>
    </row>
    <row r="801" spans="1:26" ht="15.75" customHeight="1" x14ac:dyDescent="0.25">
      <c r="A801" s="337"/>
      <c r="B801" s="338"/>
      <c r="C801" s="338"/>
      <c r="D801" s="338"/>
      <c r="E801" s="338"/>
      <c r="F801" s="338"/>
      <c r="G801" s="338"/>
      <c r="H801" s="338"/>
      <c r="I801" s="338"/>
      <c r="J801" s="338"/>
      <c r="K801" s="338"/>
      <c r="L801" s="338"/>
      <c r="M801" s="338"/>
      <c r="N801" s="338"/>
      <c r="O801" s="338"/>
      <c r="P801" s="338"/>
      <c r="Q801" s="338"/>
      <c r="R801" s="338"/>
      <c r="S801" s="338"/>
      <c r="T801" s="338"/>
      <c r="U801" s="338"/>
      <c r="V801" s="338"/>
      <c r="W801" s="338"/>
      <c r="X801" s="338"/>
      <c r="Y801" s="338"/>
      <c r="Z801" s="338"/>
    </row>
    <row r="802" spans="1:26" ht="15.75" customHeight="1" x14ac:dyDescent="0.25">
      <c r="A802" s="337"/>
      <c r="B802" s="338"/>
      <c r="C802" s="338"/>
      <c r="D802" s="338"/>
      <c r="E802" s="338"/>
      <c r="F802" s="338"/>
      <c r="G802" s="338"/>
      <c r="H802" s="338"/>
      <c r="I802" s="338"/>
      <c r="J802" s="338"/>
      <c r="K802" s="338"/>
      <c r="L802" s="338"/>
      <c r="M802" s="338"/>
      <c r="N802" s="338"/>
      <c r="O802" s="338"/>
      <c r="P802" s="338"/>
      <c r="Q802" s="338"/>
      <c r="R802" s="338"/>
      <c r="S802" s="338"/>
      <c r="T802" s="338"/>
      <c r="U802" s="338"/>
      <c r="V802" s="338"/>
      <c r="W802" s="338"/>
      <c r="X802" s="338"/>
      <c r="Y802" s="338"/>
      <c r="Z802" s="338"/>
    </row>
    <row r="803" spans="1:26" ht="15.75" customHeight="1" x14ac:dyDescent="0.25">
      <c r="A803" s="337"/>
      <c r="B803" s="338"/>
      <c r="C803" s="338"/>
      <c r="D803" s="338"/>
      <c r="E803" s="338"/>
      <c r="F803" s="338"/>
      <c r="G803" s="338"/>
      <c r="H803" s="338"/>
      <c r="I803" s="338"/>
      <c r="J803" s="338"/>
      <c r="K803" s="338"/>
      <c r="L803" s="338"/>
      <c r="M803" s="338"/>
      <c r="N803" s="338"/>
      <c r="O803" s="338"/>
      <c r="P803" s="338"/>
      <c r="Q803" s="338"/>
      <c r="R803" s="338"/>
      <c r="S803" s="338"/>
      <c r="T803" s="338"/>
      <c r="U803" s="338"/>
      <c r="V803" s="338"/>
      <c r="W803" s="338"/>
      <c r="X803" s="338"/>
      <c r="Y803" s="338"/>
      <c r="Z803" s="338"/>
    </row>
    <row r="804" spans="1:26" ht="15.75" customHeight="1" x14ac:dyDescent="0.25">
      <c r="A804" s="337"/>
      <c r="B804" s="338"/>
      <c r="C804" s="338"/>
      <c r="D804" s="338"/>
      <c r="E804" s="338"/>
      <c r="F804" s="338"/>
      <c r="G804" s="338"/>
      <c r="H804" s="338"/>
      <c r="I804" s="338"/>
      <c r="J804" s="338"/>
      <c r="K804" s="338"/>
      <c r="L804" s="338"/>
      <c r="M804" s="338"/>
      <c r="N804" s="338"/>
      <c r="O804" s="338"/>
      <c r="P804" s="338"/>
      <c r="Q804" s="338"/>
      <c r="R804" s="338"/>
      <c r="S804" s="338"/>
      <c r="T804" s="338"/>
      <c r="U804" s="338"/>
      <c r="V804" s="338"/>
      <c r="W804" s="338"/>
      <c r="X804" s="338"/>
      <c r="Y804" s="338"/>
      <c r="Z804" s="338"/>
    </row>
    <row r="805" spans="1:26" ht="15.75" customHeight="1" x14ac:dyDescent="0.25">
      <c r="A805" s="337"/>
      <c r="B805" s="338"/>
      <c r="C805" s="338"/>
      <c r="D805" s="338"/>
      <c r="E805" s="338"/>
      <c r="F805" s="338"/>
      <c r="G805" s="338"/>
      <c r="H805" s="338"/>
      <c r="I805" s="338"/>
      <c r="J805" s="338"/>
      <c r="K805" s="338"/>
      <c r="L805" s="338"/>
      <c r="M805" s="338"/>
      <c r="N805" s="338"/>
      <c r="O805" s="338"/>
      <c r="P805" s="338"/>
      <c r="Q805" s="338"/>
      <c r="R805" s="338"/>
      <c r="S805" s="338"/>
      <c r="T805" s="338"/>
      <c r="U805" s="338"/>
      <c r="V805" s="338"/>
      <c r="W805" s="338"/>
      <c r="X805" s="338"/>
      <c r="Y805" s="338"/>
      <c r="Z805" s="338"/>
    </row>
    <row r="806" spans="1:26" ht="15.75" customHeight="1" x14ac:dyDescent="0.25">
      <c r="A806" s="337"/>
      <c r="B806" s="338"/>
      <c r="C806" s="338"/>
      <c r="D806" s="338"/>
      <c r="E806" s="338"/>
      <c r="F806" s="338"/>
      <c r="G806" s="338"/>
      <c r="H806" s="338"/>
      <c r="I806" s="338"/>
      <c r="J806" s="338"/>
      <c r="K806" s="338"/>
      <c r="L806" s="338"/>
      <c r="M806" s="338"/>
      <c r="N806" s="338"/>
      <c r="O806" s="338"/>
      <c r="P806" s="338"/>
      <c r="Q806" s="338"/>
      <c r="R806" s="338"/>
      <c r="S806" s="338"/>
      <c r="T806" s="338"/>
      <c r="U806" s="338"/>
      <c r="V806" s="338"/>
      <c r="W806" s="338"/>
      <c r="X806" s="338"/>
      <c r="Y806" s="338"/>
      <c r="Z806" s="338"/>
    </row>
    <row r="807" spans="1:26" ht="15.75" customHeight="1" x14ac:dyDescent="0.25">
      <c r="A807" s="337"/>
      <c r="B807" s="338"/>
      <c r="C807" s="338"/>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row>
    <row r="808" spans="1:26" ht="15.75" customHeight="1" x14ac:dyDescent="0.25">
      <c r="A808" s="337"/>
      <c r="B808" s="338"/>
      <c r="C808" s="338"/>
      <c r="D808" s="338"/>
      <c r="E808" s="338"/>
      <c r="F808" s="338"/>
      <c r="G808" s="338"/>
      <c r="H808" s="338"/>
      <c r="I808" s="338"/>
      <c r="J808" s="338"/>
      <c r="K808" s="338"/>
      <c r="L808" s="338"/>
      <c r="M808" s="338"/>
      <c r="N808" s="338"/>
      <c r="O808" s="338"/>
      <c r="P808" s="338"/>
      <c r="Q808" s="338"/>
      <c r="R808" s="338"/>
      <c r="S808" s="338"/>
      <c r="T808" s="338"/>
      <c r="U808" s="338"/>
      <c r="V808" s="338"/>
      <c r="W808" s="338"/>
      <c r="X808" s="338"/>
      <c r="Y808" s="338"/>
      <c r="Z808" s="338"/>
    </row>
    <row r="809" spans="1:26" ht="15.75" customHeight="1" x14ac:dyDescent="0.25">
      <c r="A809" s="337"/>
      <c r="B809" s="338"/>
      <c r="C809" s="338"/>
      <c r="D809" s="338"/>
      <c r="E809" s="338"/>
      <c r="F809" s="338"/>
      <c r="G809" s="338"/>
      <c r="H809" s="338"/>
      <c r="I809" s="338"/>
      <c r="J809" s="338"/>
      <c r="K809" s="338"/>
      <c r="L809" s="338"/>
      <c r="M809" s="338"/>
      <c r="N809" s="338"/>
      <c r="O809" s="338"/>
      <c r="P809" s="338"/>
      <c r="Q809" s="338"/>
      <c r="R809" s="338"/>
      <c r="S809" s="338"/>
      <c r="T809" s="338"/>
      <c r="U809" s="338"/>
      <c r="V809" s="338"/>
      <c r="W809" s="338"/>
      <c r="X809" s="338"/>
      <c r="Y809" s="338"/>
      <c r="Z809" s="338"/>
    </row>
    <row r="810" spans="1:26" ht="15.75" customHeight="1" x14ac:dyDescent="0.25">
      <c r="A810" s="337"/>
      <c r="B810" s="338"/>
      <c r="C810" s="338"/>
      <c r="D810" s="338"/>
      <c r="E810" s="338"/>
      <c r="F810" s="338"/>
      <c r="G810" s="338"/>
      <c r="H810" s="338"/>
      <c r="I810" s="338"/>
      <c r="J810" s="338"/>
      <c r="K810" s="338"/>
      <c r="L810" s="338"/>
      <c r="M810" s="338"/>
      <c r="N810" s="338"/>
      <c r="O810" s="338"/>
      <c r="P810" s="338"/>
      <c r="Q810" s="338"/>
      <c r="R810" s="338"/>
      <c r="S810" s="338"/>
      <c r="T810" s="338"/>
      <c r="U810" s="338"/>
      <c r="V810" s="338"/>
      <c r="W810" s="338"/>
      <c r="X810" s="338"/>
      <c r="Y810" s="338"/>
      <c r="Z810" s="338"/>
    </row>
    <row r="811" spans="1:26" ht="15.75" customHeight="1" x14ac:dyDescent="0.25">
      <c r="A811" s="337"/>
      <c r="B811" s="338"/>
      <c r="C811" s="338"/>
      <c r="D811" s="338"/>
      <c r="E811" s="338"/>
      <c r="F811" s="338"/>
      <c r="G811" s="338"/>
      <c r="H811" s="338"/>
      <c r="I811" s="338"/>
      <c r="J811" s="338"/>
      <c r="K811" s="338"/>
      <c r="L811" s="338"/>
      <c r="M811" s="338"/>
      <c r="N811" s="338"/>
      <c r="O811" s="338"/>
      <c r="P811" s="338"/>
      <c r="Q811" s="338"/>
      <c r="R811" s="338"/>
      <c r="S811" s="338"/>
      <c r="T811" s="338"/>
      <c r="U811" s="338"/>
      <c r="V811" s="338"/>
      <c r="W811" s="338"/>
      <c r="X811" s="338"/>
      <c r="Y811" s="338"/>
      <c r="Z811" s="338"/>
    </row>
    <row r="812" spans="1:26" ht="15.75" customHeight="1" x14ac:dyDescent="0.25">
      <c r="A812" s="337"/>
      <c r="B812" s="338"/>
      <c r="C812" s="338"/>
      <c r="D812" s="338"/>
      <c r="E812" s="338"/>
      <c r="F812" s="338"/>
      <c r="G812" s="338"/>
      <c r="H812" s="338"/>
      <c r="I812" s="338"/>
      <c r="J812" s="338"/>
      <c r="K812" s="338"/>
      <c r="L812" s="338"/>
      <c r="M812" s="338"/>
      <c r="N812" s="338"/>
      <c r="O812" s="338"/>
      <c r="P812" s="338"/>
      <c r="Q812" s="338"/>
      <c r="R812" s="338"/>
      <c r="S812" s="338"/>
      <c r="T812" s="338"/>
      <c r="U812" s="338"/>
      <c r="V812" s="338"/>
      <c r="W812" s="338"/>
      <c r="X812" s="338"/>
      <c r="Y812" s="338"/>
      <c r="Z812" s="338"/>
    </row>
    <row r="813" spans="1:26" ht="15.75" customHeight="1" x14ac:dyDescent="0.25">
      <c r="A813" s="337"/>
      <c r="B813" s="338"/>
      <c r="C813" s="338"/>
      <c r="D813" s="338"/>
      <c r="E813" s="338"/>
      <c r="F813" s="338"/>
      <c r="G813" s="338"/>
      <c r="H813" s="338"/>
      <c r="I813" s="338"/>
      <c r="J813" s="338"/>
      <c r="K813" s="338"/>
      <c r="L813" s="338"/>
      <c r="M813" s="338"/>
      <c r="N813" s="338"/>
      <c r="O813" s="338"/>
      <c r="P813" s="338"/>
      <c r="Q813" s="338"/>
      <c r="R813" s="338"/>
      <c r="S813" s="338"/>
      <c r="T813" s="338"/>
      <c r="U813" s="338"/>
      <c r="V813" s="338"/>
      <c r="W813" s="338"/>
      <c r="X813" s="338"/>
      <c r="Y813" s="338"/>
      <c r="Z813" s="338"/>
    </row>
    <row r="814" spans="1:26" ht="15.75" customHeight="1" x14ac:dyDescent="0.25">
      <c r="A814" s="337"/>
      <c r="B814" s="338"/>
      <c r="C814" s="338"/>
      <c r="D814" s="338"/>
      <c r="E814" s="338"/>
      <c r="F814" s="338"/>
      <c r="G814" s="338"/>
      <c r="H814" s="338"/>
      <c r="I814" s="338"/>
      <c r="J814" s="338"/>
      <c r="K814" s="338"/>
      <c r="L814" s="338"/>
      <c r="M814" s="338"/>
      <c r="N814" s="338"/>
      <c r="O814" s="338"/>
      <c r="P814" s="338"/>
      <c r="Q814" s="338"/>
      <c r="R814" s="338"/>
      <c r="S814" s="338"/>
      <c r="T814" s="338"/>
      <c r="U814" s="338"/>
      <c r="V814" s="338"/>
      <c r="W814" s="338"/>
      <c r="X814" s="338"/>
      <c r="Y814" s="338"/>
      <c r="Z814" s="338"/>
    </row>
    <row r="815" spans="1:26" ht="15.75" customHeight="1" x14ac:dyDescent="0.25">
      <c r="A815" s="337"/>
      <c r="B815" s="338"/>
      <c r="C815" s="338"/>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row>
    <row r="816" spans="1:26" ht="15.75" customHeight="1" x14ac:dyDescent="0.25">
      <c r="A816" s="337"/>
      <c r="B816" s="338"/>
      <c r="C816" s="338"/>
      <c r="D816" s="338"/>
      <c r="E816" s="338"/>
      <c r="F816" s="338"/>
      <c r="G816" s="338"/>
      <c r="H816" s="338"/>
      <c r="I816" s="338"/>
      <c r="J816" s="338"/>
      <c r="K816" s="338"/>
      <c r="L816" s="338"/>
      <c r="M816" s="338"/>
      <c r="N816" s="338"/>
      <c r="O816" s="338"/>
      <c r="P816" s="338"/>
      <c r="Q816" s="338"/>
      <c r="R816" s="338"/>
      <c r="S816" s="338"/>
      <c r="T816" s="338"/>
      <c r="U816" s="338"/>
      <c r="V816" s="338"/>
      <c r="W816" s="338"/>
      <c r="X816" s="338"/>
      <c r="Y816" s="338"/>
      <c r="Z816" s="338"/>
    </row>
    <row r="817" spans="1:26" ht="15.75" customHeight="1" x14ac:dyDescent="0.25">
      <c r="A817" s="337"/>
      <c r="B817" s="338"/>
      <c r="C817" s="338"/>
      <c r="D817" s="338"/>
      <c r="E817" s="338"/>
      <c r="F817" s="338"/>
      <c r="G817" s="338"/>
      <c r="H817" s="338"/>
      <c r="I817" s="338"/>
      <c r="J817" s="338"/>
      <c r="K817" s="338"/>
      <c r="L817" s="338"/>
      <c r="M817" s="338"/>
      <c r="N817" s="338"/>
      <c r="O817" s="338"/>
      <c r="P817" s="338"/>
      <c r="Q817" s="338"/>
      <c r="R817" s="338"/>
      <c r="S817" s="338"/>
      <c r="T817" s="338"/>
      <c r="U817" s="338"/>
      <c r="V817" s="338"/>
      <c r="W817" s="338"/>
      <c r="X817" s="338"/>
      <c r="Y817" s="338"/>
      <c r="Z817" s="338"/>
    </row>
    <row r="818" spans="1:26" ht="15.75" customHeight="1" x14ac:dyDescent="0.25">
      <c r="A818" s="337"/>
      <c r="B818" s="338"/>
      <c r="C818" s="338"/>
      <c r="D818" s="338"/>
      <c r="E818" s="338"/>
      <c r="F818" s="338"/>
      <c r="G818" s="338"/>
      <c r="H818" s="338"/>
      <c r="I818" s="338"/>
      <c r="J818" s="338"/>
      <c r="K818" s="338"/>
      <c r="L818" s="338"/>
      <c r="M818" s="338"/>
      <c r="N818" s="338"/>
      <c r="O818" s="338"/>
      <c r="P818" s="338"/>
      <c r="Q818" s="338"/>
      <c r="R818" s="338"/>
      <c r="S818" s="338"/>
      <c r="T818" s="338"/>
      <c r="U818" s="338"/>
      <c r="V818" s="338"/>
      <c r="W818" s="338"/>
      <c r="X818" s="338"/>
      <c r="Y818" s="338"/>
      <c r="Z818" s="338"/>
    </row>
    <row r="819" spans="1:26" ht="15.75" customHeight="1" x14ac:dyDescent="0.25">
      <c r="A819" s="337"/>
      <c r="B819" s="338"/>
      <c r="C819" s="338"/>
      <c r="D819" s="338"/>
      <c r="E819" s="338"/>
      <c r="F819" s="338"/>
      <c r="G819" s="338"/>
      <c r="H819" s="338"/>
      <c r="I819" s="338"/>
      <c r="J819" s="338"/>
      <c r="K819" s="338"/>
      <c r="L819" s="338"/>
      <c r="M819" s="338"/>
      <c r="N819" s="338"/>
      <c r="O819" s="338"/>
      <c r="P819" s="338"/>
      <c r="Q819" s="338"/>
      <c r="R819" s="338"/>
      <c r="S819" s="338"/>
      <c r="T819" s="338"/>
      <c r="U819" s="338"/>
      <c r="V819" s="338"/>
      <c r="W819" s="338"/>
      <c r="X819" s="338"/>
      <c r="Y819" s="338"/>
      <c r="Z819" s="338"/>
    </row>
    <row r="820" spans="1:26" ht="15.75" customHeight="1" x14ac:dyDescent="0.25">
      <c r="A820" s="337"/>
      <c r="B820" s="338"/>
      <c r="C820" s="338"/>
      <c r="D820" s="338"/>
      <c r="E820" s="338"/>
      <c r="F820" s="338"/>
      <c r="G820" s="338"/>
      <c r="H820" s="338"/>
      <c r="I820" s="338"/>
      <c r="J820" s="338"/>
      <c r="K820" s="338"/>
      <c r="L820" s="338"/>
      <c r="M820" s="338"/>
      <c r="N820" s="338"/>
      <c r="O820" s="338"/>
      <c r="P820" s="338"/>
      <c r="Q820" s="338"/>
      <c r="R820" s="338"/>
      <c r="S820" s="338"/>
      <c r="T820" s="338"/>
      <c r="U820" s="338"/>
      <c r="V820" s="338"/>
      <c r="W820" s="338"/>
      <c r="X820" s="338"/>
      <c r="Y820" s="338"/>
      <c r="Z820" s="338"/>
    </row>
    <row r="821" spans="1:26" ht="15.75" customHeight="1" x14ac:dyDescent="0.25">
      <c r="A821" s="337"/>
      <c r="B821" s="338"/>
      <c r="C821" s="338"/>
      <c r="D821" s="338"/>
      <c r="E821" s="338"/>
      <c r="F821" s="338"/>
      <c r="G821" s="338"/>
      <c r="H821" s="338"/>
      <c r="I821" s="338"/>
      <c r="J821" s="338"/>
      <c r="K821" s="338"/>
      <c r="L821" s="338"/>
      <c r="M821" s="338"/>
      <c r="N821" s="338"/>
      <c r="O821" s="338"/>
      <c r="P821" s="338"/>
      <c r="Q821" s="338"/>
      <c r="R821" s="338"/>
      <c r="S821" s="338"/>
      <c r="T821" s="338"/>
      <c r="U821" s="338"/>
      <c r="V821" s="338"/>
      <c r="W821" s="338"/>
      <c r="X821" s="338"/>
      <c r="Y821" s="338"/>
      <c r="Z821" s="338"/>
    </row>
    <row r="822" spans="1:26" ht="15.75" customHeight="1" x14ac:dyDescent="0.25">
      <c r="A822" s="337"/>
      <c r="B822" s="338"/>
      <c r="C822" s="338"/>
      <c r="D822" s="338"/>
      <c r="E822" s="338"/>
      <c r="F822" s="338"/>
      <c r="G822" s="338"/>
      <c r="H822" s="338"/>
      <c r="I822" s="338"/>
      <c r="J822" s="338"/>
      <c r="K822" s="338"/>
      <c r="L822" s="338"/>
      <c r="M822" s="338"/>
      <c r="N822" s="338"/>
      <c r="O822" s="338"/>
      <c r="P822" s="338"/>
      <c r="Q822" s="338"/>
      <c r="R822" s="338"/>
      <c r="S822" s="338"/>
      <c r="T822" s="338"/>
      <c r="U822" s="338"/>
      <c r="V822" s="338"/>
      <c r="W822" s="338"/>
      <c r="X822" s="338"/>
      <c r="Y822" s="338"/>
      <c r="Z822" s="338"/>
    </row>
    <row r="823" spans="1:26" ht="15.75" customHeight="1" x14ac:dyDescent="0.25">
      <c r="A823" s="337"/>
      <c r="B823" s="338"/>
      <c r="C823" s="338"/>
      <c r="D823" s="338"/>
      <c r="E823" s="338"/>
      <c r="F823" s="338"/>
      <c r="G823" s="338"/>
      <c r="H823" s="338"/>
      <c r="I823" s="338"/>
      <c r="J823" s="338"/>
      <c r="K823" s="338"/>
      <c r="L823" s="338"/>
      <c r="M823" s="338"/>
      <c r="N823" s="338"/>
      <c r="O823" s="338"/>
      <c r="P823" s="338"/>
      <c r="Q823" s="338"/>
      <c r="R823" s="338"/>
      <c r="S823" s="338"/>
      <c r="T823" s="338"/>
      <c r="U823" s="338"/>
      <c r="V823" s="338"/>
      <c r="W823" s="338"/>
      <c r="X823" s="338"/>
      <c r="Y823" s="338"/>
      <c r="Z823" s="338"/>
    </row>
    <row r="824" spans="1:26" ht="15.75" customHeight="1" x14ac:dyDescent="0.25">
      <c r="A824" s="337"/>
      <c r="B824" s="338"/>
      <c r="C824" s="338"/>
      <c r="D824" s="338"/>
      <c r="E824" s="338"/>
      <c r="F824" s="338"/>
      <c r="G824" s="338"/>
      <c r="H824" s="338"/>
      <c r="I824" s="338"/>
      <c r="J824" s="338"/>
      <c r="K824" s="338"/>
      <c r="L824" s="338"/>
      <c r="M824" s="338"/>
      <c r="N824" s="338"/>
      <c r="O824" s="338"/>
      <c r="P824" s="338"/>
      <c r="Q824" s="338"/>
      <c r="R824" s="338"/>
      <c r="S824" s="338"/>
      <c r="T824" s="338"/>
      <c r="U824" s="338"/>
      <c r="V824" s="338"/>
      <c r="W824" s="338"/>
      <c r="X824" s="338"/>
      <c r="Y824" s="338"/>
      <c r="Z824" s="338"/>
    </row>
    <row r="825" spans="1:26" ht="15.75" customHeight="1" x14ac:dyDescent="0.25">
      <c r="A825" s="337"/>
      <c r="B825" s="338"/>
      <c r="C825" s="338"/>
      <c r="D825" s="338"/>
      <c r="E825" s="338"/>
      <c r="F825" s="338"/>
      <c r="G825" s="338"/>
      <c r="H825" s="338"/>
      <c r="I825" s="338"/>
      <c r="J825" s="338"/>
      <c r="K825" s="338"/>
      <c r="L825" s="338"/>
      <c r="M825" s="338"/>
      <c r="N825" s="338"/>
      <c r="O825" s="338"/>
      <c r="P825" s="338"/>
      <c r="Q825" s="338"/>
      <c r="R825" s="338"/>
      <c r="S825" s="338"/>
      <c r="T825" s="338"/>
      <c r="U825" s="338"/>
      <c r="V825" s="338"/>
      <c r="W825" s="338"/>
      <c r="X825" s="338"/>
      <c r="Y825" s="338"/>
      <c r="Z825" s="338"/>
    </row>
    <row r="826" spans="1:26" ht="15.75" customHeight="1" x14ac:dyDescent="0.25">
      <c r="A826" s="337"/>
      <c r="B826" s="338"/>
      <c r="C826" s="338"/>
      <c r="D826" s="338"/>
      <c r="E826" s="338"/>
      <c r="F826" s="338"/>
      <c r="G826" s="338"/>
      <c r="H826" s="338"/>
      <c r="I826" s="338"/>
      <c r="J826" s="338"/>
      <c r="K826" s="338"/>
      <c r="L826" s="338"/>
      <c r="M826" s="338"/>
      <c r="N826" s="338"/>
      <c r="O826" s="338"/>
      <c r="P826" s="338"/>
      <c r="Q826" s="338"/>
      <c r="R826" s="338"/>
      <c r="S826" s="338"/>
      <c r="T826" s="338"/>
      <c r="U826" s="338"/>
      <c r="V826" s="338"/>
      <c r="W826" s="338"/>
      <c r="X826" s="338"/>
      <c r="Y826" s="338"/>
      <c r="Z826" s="338"/>
    </row>
    <row r="827" spans="1:26" ht="15.75" customHeight="1" x14ac:dyDescent="0.25">
      <c r="A827" s="337"/>
      <c r="B827" s="338"/>
      <c r="C827" s="338"/>
      <c r="D827" s="338"/>
      <c r="E827" s="338"/>
      <c r="F827" s="338"/>
      <c r="G827" s="338"/>
      <c r="H827" s="338"/>
      <c r="I827" s="338"/>
      <c r="J827" s="338"/>
      <c r="K827" s="338"/>
      <c r="L827" s="338"/>
      <c r="M827" s="338"/>
      <c r="N827" s="338"/>
      <c r="O827" s="338"/>
      <c r="P827" s="338"/>
      <c r="Q827" s="338"/>
      <c r="R827" s="338"/>
      <c r="S827" s="338"/>
      <c r="T827" s="338"/>
      <c r="U827" s="338"/>
      <c r="V827" s="338"/>
      <c r="W827" s="338"/>
      <c r="X827" s="338"/>
      <c r="Y827" s="338"/>
      <c r="Z827" s="338"/>
    </row>
    <row r="828" spans="1:26" ht="15.75" customHeight="1" x14ac:dyDescent="0.25">
      <c r="A828" s="337"/>
      <c r="B828" s="338"/>
      <c r="C828" s="338"/>
      <c r="D828" s="338"/>
      <c r="E828" s="338"/>
      <c r="F828" s="338"/>
      <c r="G828" s="338"/>
      <c r="H828" s="338"/>
      <c r="I828" s="338"/>
      <c r="J828" s="338"/>
      <c r="K828" s="338"/>
      <c r="L828" s="338"/>
      <c r="M828" s="338"/>
      <c r="N828" s="338"/>
      <c r="O828" s="338"/>
      <c r="P828" s="338"/>
      <c r="Q828" s="338"/>
      <c r="R828" s="338"/>
      <c r="S828" s="338"/>
      <c r="T828" s="338"/>
      <c r="U828" s="338"/>
      <c r="V828" s="338"/>
      <c r="W828" s="338"/>
      <c r="X828" s="338"/>
      <c r="Y828" s="338"/>
      <c r="Z828" s="338"/>
    </row>
    <row r="829" spans="1:26" ht="15.75" customHeight="1" x14ac:dyDescent="0.25">
      <c r="A829" s="337"/>
      <c r="B829" s="338"/>
      <c r="C829" s="338"/>
      <c r="D829" s="338"/>
      <c r="E829" s="338"/>
      <c r="F829" s="338"/>
      <c r="G829" s="338"/>
      <c r="H829" s="338"/>
      <c r="I829" s="338"/>
      <c r="J829" s="338"/>
      <c r="K829" s="338"/>
      <c r="L829" s="338"/>
      <c r="M829" s="338"/>
      <c r="N829" s="338"/>
      <c r="O829" s="338"/>
      <c r="P829" s="338"/>
      <c r="Q829" s="338"/>
      <c r="R829" s="338"/>
      <c r="S829" s="338"/>
      <c r="T829" s="338"/>
      <c r="U829" s="338"/>
      <c r="V829" s="338"/>
      <c r="W829" s="338"/>
      <c r="X829" s="338"/>
      <c r="Y829" s="338"/>
      <c r="Z829" s="338"/>
    </row>
    <row r="830" spans="1:26" ht="15.75" customHeight="1" x14ac:dyDescent="0.25">
      <c r="A830" s="337"/>
      <c r="B830" s="338"/>
      <c r="C830" s="338"/>
      <c r="D830" s="338"/>
      <c r="E830" s="338"/>
      <c r="F830" s="338"/>
      <c r="G830" s="338"/>
      <c r="H830" s="338"/>
      <c r="I830" s="338"/>
      <c r="J830" s="338"/>
      <c r="K830" s="338"/>
      <c r="L830" s="338"/>
      <c r="M830" s="338"/>
      <c r="N830" s="338"/>
      <c r="O830" s="338"/>
      <c r="P830" s="338"/>
      <c r="Q830" s="338"/>
      <c r="R830" s="338"/>
      <c r="S830" s="338"/>
      <c r="T830" s="338"/>
      <c r="U830" s="338"/>
      <c r="V830" s="338"/>
      <c r="W830" s="338"/>
      <c r="X830" s="338"/>
      <c r="Y830" s="338"/>
      <c r="Z830" s="338"/>
    </row>
    <row r="831" spans="1:26" ht="15.75" customHeight="1" x14ac:dyDescent="0.25">
      <c r="A831" s="337"/>
      <c r="B831" s="338"/>
      <c r="C831" s="338"/>
      <c r="D831" s="338"/>
      <c r="E831" s="338"/>
      <c r="F831" s="338"/>
      <c r="G831" s="338"/>
      <c r="H831" s="338"/>
      <c r="I831" s="338"/>
      <c r="J831" s="338"/>
      <c r="K831" s="338"/>
      <c r="L831" s="338"/>
      <c r="M831" s="338"/>
      <c r="N831" s="338"/>
      <c r="O831" s="338"/>
      <c r="P831" s="338"/>
      <c r="Q831" s="338"/>
      <c r="R831" s="338"/>
      <c r="S831" s="338"/>
      <c r="T831" s="338"/>
      <c r="U831" s="338"/>
      <c r="V831" s="338"/>
      <c r="W831" s="338"/>
      <c r="X831" s="338"/>
      <c r="Y831" s="338"/>
      <c r="Z831" s="338"/>
    </row>
    <row r="832" spans="1:26" ht="15.75" customHeight="1" x14ac:dyDescent="0.25">
      <c r="A832" s="337"/>
      <c r="B832" s="338"/>
      <c r="C832" s="338"/>
      <c r="D832" s="338"/>
      <c r="E832" s="338"/>
      <c r="F832" s="338"/>
      <c r="G832" s="338"/>
      <c r="H832" s="338"/>
      <c r="I832" s="338"/>
      <c r="J832" s="338"/>
      <c r="K832" s="338"/>
      <c r="L832" s="338"/>
      <c r="M832" s="338"/>
      <c r="N832" s="338"/>
      <c r="O832" s="338"/>
      <c r="P832" s="338"/>
      <c r="Q832" s="338"/>
      <c r="R832" s="338"/>
      <c r="S832" s="338"/>
      <c r="T832" s="338"/>
      <c r="U832" s="338"/>
      <c r="V832" s="338"/>
      <c r="W832" s="338"/>
      <c r="X832" s="338"/>
      <c r="Y832" s="338"/>
      <c r="Z832" s="338"/>
    </row>
    <row r="833" spans="1:26" ht="15.75" customHeight="1" x14ac:dyDescent="0.25">
      <c r="A833" s="337"/>
      <c r="B833" s="338"/>
      <c r="C833" s="338"/>
      <c r="D833" s="338"/>
      <c r="E833" s="338"/>
      <c r="F833" s="338"/>
      <c r="G833" s="338"/>
      <c r="H833" s="338"/>
      <c r="I833" s="338"/>
      <c r="J833" s="338"/>
      <c r="K833" s="338"/>
      <c r="L833" s="338"/>
      <c r="M833" s="338"/>
      <c r="N833" s="338"/>
      <c r="O833" s="338"/>
      <c r="P833" s="338"/>
      <c r="Q833" s="338"/>
      <c r="R833" s="338"/>
      <c r="S833" s="338"/>
      <c r="T833" s="338"/>
      <c r="U833" s="338"/>
      <c r="V833" s="338"/>
      <c r="W833" s="338"/>
      <c r="X833" s="338"/>
      <c r="Y833" s="338"/>
      <c r="Z833" s="338"/>
    </row>
    <row r="834" spans="1:26" ht="15.75" customHeight="1" x14ac:dyDescent="0.25">
      <c r="A834" s="337"/>
      <c r="B834" s="338"/>
      <c r="C834" s="338"/>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row>
    <row r="835" spans="1:26" ht="15.75" customHeight="1" x14ac:dyDescent="0.25">
      <c r="A835" s="337"/>
      <c r="B835" s="338"/>
      <c r="C835" s="338"/>
      <c r="D835" s="338"/>
      <c r="E835" s="338"/>
      <c r="F835" s="338"/>
      <c r="G835" s="338"/>
      <c r="H835" s="338"/>
      <c r="I835" s="338"/>
      <c r="J835" s="338"/>
      <c r="K835" s="338"/>
      <c r="L835" s="338"/>
      <c r="M835" s="338"/>
      <c r="N835" s="338"/>
      <c r="O835" s="338"/>
      <c r="P835" s="338"/>
      <c r="Q835" s="338"/>
      <c r="R835" s="338"/>
      <c r="S835" s="338"/>
      <c r="T835" s="338"/>
      <c r="U835" s="338"/>
      <c r="V835" s="338"/>
      <c r="W835" s="338"/>
      <c r="X835" s="338"/>
      <c r="Y835" s="338"/>
      <c r="Z835" s="338"/>
    </row>
    <row r="836" spans="1:26" ht="15.75" customHeight="1" x14ac:dyDescent="0.25">
      <c r="A836" s="337"/>
      <c r="B836" s="338"/>
      <c r="C836" s="338"/>
      <c r="D836" s="338"/>
      <c r="E836" s="338"/>
      <c r="F836" s="338"/>
      <c r="G836" s="338"/>
      <c r="H836" s="338"/>
      <c r="I836" s="338"/>
      <c r="J836" s="338"/>
      <c r="K836" s="338"/>
      <c r="L836" s="338"/>
      <c r="M836" s="338"/>
      <c r="N836" s="338"/>
      <c r="O836" s="338"/>
      <c r="P836" s="338"/>
      <c r="Q836" s="338"/>
      <c r="R836" s="338"/>
      <c r="S836" s="338"/>
      <c r="T836" s="338"/>
      <c r="U836" s="338"/>
      <c r="V836" s="338"/>
      <c r="W836" s="338"/>
      <c r="X836" s="338"/>
      <c r="Y836" s="338"/>
      <c r="Z836" s="338"/>
    </row>
    <row r="837" spans="1:26" ht="15.75" customHeight="1" x14ac:dyDescent="0.25">
      <c r="A837" s="337"/>
      <c r="B837" s="338"/>
      <c r="C837" s="338"/>
      <c r="D837" s="338"/>
      <c r="E837" s="338"/>
      <c r="F837" s="338"/>
      <c r="G837" s="338"/>
      <c r="H837" s="338"/>
      <c r="I837" s="338"/>
      <c r="J837" s="338"/>
      <c r="K837" s="338"/>
      <c r="L837" s="338"/>
      <c r="M837" s="338"/>
      <c r="N837" s="338"/>
      <c r="O837" s="338"/>
      <c r="P837" s="338"/>
      <c r="Q837" s="338"/>
      <c r="R837" s="338"/>
      <c r="S837" s="338"/>
      <c r="T837" s="338"/>
      <c r="U837" s="338"/>
      <c r="V837" s="338"/>
      <c r="W837" s="338"/>
      <c r="X837" s="338"/>
      <c r="Y837" s="338"/>
      <c r="Z837" s="338"/>
    </row>
    <row r="838" spans="1:26" ht="15.75" customHeight="1" x14ac:dyDescent="0.25">
      <c r="A838" s="337"/>
      <c r="B838" s="338"/>
      <c r="C838" s="338"/>
      <c r="D838" s="338"/>
      <c r="E838" s="338"/>
      <c r="F838" s="338"/>
      <c r="G838" s="338"/>
      <c r="H838" s="338"/>
      <c r="I838" s="338"/>
      <c r="J838" s="338"/>
      <c r="K838" s="338"/>
      <c r="L838" s="338"/>
      <c r="M838" s="338"/>
      <c r="N838" s="338"/>
      <c r="O838" s="338"/>
      <c r="P838" s="338"/>
      <c r="Q838" s="338"/>
      <c r="R838" s="338"/>
      <c r="S838" s="338"/>
      <c r="T838" s="338"/>
      <c r="U838" s="338"/>
      <c r="V838" s="338"/>
      <c r="W838" s="338"/>
      <c r="X838" s="338"/>
      <c r="Y838" s="338"/>
      <c r="Z838" s="338"/>
    </row>
    <row r="839" spans="1:26" ht="15.75" customHeight="1" x14ac:dyDescent="0.25">
      <c r="A839" s="337"/>
      <c r="B839" s="338"/>
      <c r="C839" s="338"/>
      <c r="D839" s="338"/>
      <c r="E839" s="338"/>
      <c r="F839" s="338"/>
      <c r="G839" s="338"/>
      <c r="H839" s="338"/>
      <c r="I839" s="338"/>
      <c r="J839" s="338"/>
      <c r="K839" s="338"/>
      <c r="L839" s="338"/>
      <c r="M839" s="338"/>
      <c r="N839" s="338"/>
      <c r="O839" s="338"/>
      <c r="P839" s="338"/>
      <c r="Q839" s="338"/>
      <c r="R839" s="338"/>
      <c r="S839" s="338"/>
      <c r="T839" s="338"/>
      <c r="U839" s="338"/>
      <c r="V839" s="338"/>
      <c r="W839" s="338"/>
      <c r="X839" s="338"/>
      <c r="Y839" s="338"/>
      <c r="Z839" s="338"/>
    </row>
    <row r="840" spans="1:26" ht="15.75" customHeight="1" x14ac:dyDescent="0.25">
      <c r="A840" s="337"/>
      <c r="B840" s="338"/>
      <c r="C840" s="338"/>
      <c r="D840" s="338"/>
      <c r="E840" s="338"/>
      <c r="F840" s="338"/>
      <c r="G840" s="338"/>
      <c r="H840" s="338"/>
      <c r="I840" s="338"/>
      <c r="J840" s="338"/>
      <c r="K840" s="338"/>
      <c r="L840" s="338"/>
      <c r="M840" s="338"/>
      <c r="N840" s="338"/>
      <c r="O840" s="338"/>
      <c r="P840" s="338"/>
      <c r="Q840" s="338"/>
      <c r="R840" s="338"/>
      <c r="S840" s="338"/>
      <c r="T840" s="338"/>
      <c r="U840" s="338"/>
      <c r="V840" s="338"/>
      <c r="W840" s="338"/>
      <c r="X840" s="338"/>
      <c r="Y840" s="338"/>
      <c r="Z840" s="338"/>
    </row>
    <row r="841" spans="1:26" ht="15.75" customHeight="1" x14ac:dyDescent="0.25">
      <c r="A841" s="337"/>
      <c r="B841" s="338"/>
      <c r="C841" s="338"/>
      <c r="D841" s="338"/>
      <c r="E841" s="338"/>
      <c r="F841" s="338"/>
      <c r="G841" s="338"/>
      <c r="H841" s="338"/>
      <c r="I841" s="338"/>
      <c r="J841" s="338"/>
      <c r="K841" s="338"/>
      <c r="L841" s="338"/>
      <c r="M841" s="338"/>
      <c r="N841" s="338"/>
      <c r="O841" s="338"/>
      <c r="P841" s="338"/>
      <c r="Q841" s="338"/>
      <c r="R841" s="338"/>
      <c r="S841" s="338"/>
      <c r="T841" s="338"/>
      <c r="U841" s="338"/>
      <c r="V841" s="338"/>
      <c r="W841" s="338"/>
      <c r="X841" s="338"/>
      <c r="Y841" s="338"/>
      <c r="Z841" s="338"/>
    </row>
    <row r="842" spans="1:26" ht="15.75" customHeight="1" x14ac:dyDescent="0.25">
      <c r="A842" s="337"/>
      <c r="B842" s="338"/>
      <c r="C842" s="338"/>
      <c r="D842" s="338"/>
      <c r="E842" s="338"/>
      <c r="F842" s="338"/>
      <c r="G842" s="338"/>
      <c r="H842" s="338"/>
      <c r="I842" s="338"/>
      <c r="J842" s="338"/>
      <c r="K842" s="338"/>
      <c r="L842" s="338"/>
      <c r="M842" s="338"/>
      <c r="N842" s="338"/>
      <c r="O842" s="338"/>
      <c r="P842" s="338"/>
      <c r="Q842" s="338"/>
      <c r="R842" s="338"/>
      <c r="S842" s="338"/>
      <c r="T842" s="338"/>
      <c r="U842" s="338"/>
      <c r="V842" s="338"/>
      <c r="W842" s="338"/>
      <c r="X842" s="338"/>
      <c r="Y842" s="338"/>
      <c r="Z842" s="338"/>
    </row>
    <row r="843" spans="1:26" ht="15.75" customHeight="1" x14ac:dyDescent="0.25">
      <c r="A843" s="337"/>
      <c r="B843" s="338"/>
      <c r="C843" s="338"/>
      <c r="D843" s="338"/>
      <c r="E843" s="338"/>
      <c r="F843" s="338"/>
      <c r="G843" s="338"/>
      <c r="H843" s="338"/>
      <c r="I843" s="338"/>
      <c r="J843" s="338"/>
      <c r="K843" s="338"/>
      <c r="L843" s="338"/>
      <c r="M843" s="338"/>
      <c r="N843" s="338"/>
      <c r="O843" s="338"/>
      <c r="P843" s="338"/>
      <c r="Q843" s="338"/>
      <c r="R843" s="338"/>
      <c r="S843" s="338"/>
      <c r="T843" s="338"/>
      <c r="U843" s="338"/>
      <c r="V843" s="338"/>
      <c r="W843" s="338"/>
      <c r="X843" s="338"/>
      <c r="Y843" s="338"/>
      <c r="Z843" s="338"/>
    </row>
    <row r="844" spans="1:26" ht="15.75" customHeight="1" x14ac:dyDescent="0.25">
      <c r="A844" s="337"/>
      <c r="B844" s="338"/>
      <c r="C844" s="338"/>
      <c r="D844" s="338"/>
      <c r="E844" s="338"/>
      <c r="F844" s="338"/>
      <c r="G844" s="338"/>
      <c r="H844" s="338"/>
      <c r="I844" s="338"/>
      <c r="J844" s="338"/>
      <c r="K844" s="338"/>
      <c r="L844" s="338"/>
      <c r="M844" s="338"/>
      <c r="N844" s="338"/>
      <c r="O844" s="338"/>
      <c r="P844" s="338"/>
      <c r="Q844" s="338"/>
      <c r="R844" s="338"/>
      <c r="S844" s="338"/>
      <c r="T844" s="338"/>
      <c r="U844" s="338"/>
      <c r="V844" s="338"/>
      <c r="W844" s="338"/>
      <c r="X844" s="338"/>
      <c r="Y844" s="338"/>
      <c r="Z844" s="338"/>
    </row>
    <row r="845" spans="1:26" ht="15.75" customHeight="1" x14ac:dyDescent="0.25">
      <c r="A845" s="337"/>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row>
    <row r="846" spans="1:26" ht="15.75" customHeight="1" x14ac:dyDescent="0.25">
      <c r="A846" s="337"/>
      <c r="B846" s="338"/>
      <c r="C846" s="338"/>
      <c r="D846" s="338"/>
      <c r="E846" s="338"/>
      <c r="F846" s="338"/>
      <c r="G846" s="338"/>
      <c r="H846" s="338"/>
      <c r="I846" s="338"/>
      <c r="J846" s="338"/>
      <c r="K846" s="338"/>
      <c r="L846" s="338"/>
      <c r="M846" s="338"/>
      <c r="N846" s="338"/>
      <c r="O846" s="338"/>
      <c r="P846" s="338"/>
      <c r="Q846" s="338"/>
      <c r="R846" s="338"/>
      <c r="S846" s="338"/>
      <c r="T846" s="338"/>
      <c r="U846" s="338"/>
      <c r="V846" s="338"/>
      <c r="W846" s="338"/>
      <c r="X846" s="338"/>
      <c r="Y846" s="338"/>
      <c r="Z846" s="338"/>
    </row>
    <row r="847" spans="1:26" ht="15.75" customHeight="1" x14ac:dyDescent="0.25">
      <c r="A847" s="337"/>
      <c r="B847" s="338"/>
      <c r="C847" s="338"/>
      <c r="D847" s="338"/>
      <c r="E847" s="338"/>
      <c r="F847" s="338"/>
      <c r="G847" s="338"/>
      <c r="H847" s="338"/>
      <c r="I847" s="338"/>
      <c r="J847" s="338"/>
      <c r="K847" s="338"/>
      <c r="L847" s="338"/>
      <c r="M847" s="338"/>
      <c r="N847" s="338"/>
      <c r="O847" s="338"/>
      <c r="P847" s="338"/>
      <c r="Q847" s="338"/>
      <c r="R847" s="338"/>
      <c r="S847" s="338"/>
      <c r="T847" s="338"/>
      <c r="U847" s="338"/>
      <c r="V847" s="338"/>
      <c r="W847" s="338"/>
      <c r="X847" s="338"/>
      <c r="Y847" s="338"/>
      <c r="Z847" s="338"/>
    </row>
    <row r="848" spans="1:26" ht="15.75" customHeight="1" x14ac:dyDescent="0.25">
      <c r="A848" s="337"/>
      <c r="B848" s="338"/>
      <c r="C848" s="338"/>
      <c r="D848" s="338"/>
      <c r="E848" s="338"/>
      <c r="F848" s="338"/>
      <c r="G848" s="338"/>
      <c r="H848" s="338"/>
      <c r="I848" s="338"/>
      <c r="J848" s="338"/>
      <c r="K848" s="338"/>
      <c r="L848" s="338"/>
      <c r="M848" s="338"/>
      <c r="N848" s="338"/>
      <c r="O848" s="338"/>
      <c r="P848" s="338"/>
      <c r="Q848" s="338"/>
      <c r="R848" s="338"/>
      <c r="S848" s="338"/>
      <c r="T848" s="338"/>
      <c r="U848" s="338"/>
      <c r="V848" s="338"/>
      <c r="W848" s="338"/>
      <c r="X848" s="338"/>
      <c r="Y848" s="338"/>
      <c r="Z848" s="338"/>
    </row>
    <row r="849" spans="1:26" ht="15.75" customHeight="1" x14ac:dyDescent="0.25">
      <c r="A849" s="337"/>
      <c r="B849" s="338"/>
      <c r="C849" s="338"/>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row>
    <row r="850" spans="1:26" ht="15.75" customHeight="1" x14ac:dyDescent="0.25">
      <c r="A850" s="337"/>
      <c r="B850" s="338"/>
      <c r="C850" s="338"/>
      <c r="D850" s="338"/>
      <c r="E850" s="338"/>
      <c r="F850" s="338"/>
      <c r="G850" s="338"/>
      <c r="H850" s="338"/>
      <c r="I850" s="338"/>
      <c r="J850" s="338"/>
      <c r="K850" s="338"/>
      <c r="L850" s="338"/>
      <c r="M850" s="338"/>
      <c r="N850" s="338"/>
      <c r="O850" s="338"/>
      <c r="P850" s="338"/>
      <c r="Q850" s="338"/>
      <c r="R850" s="338"/>
      <c r="S850" s="338"/>
      <c r="T850" s="338"/>
      <c r="U850" s="338"/>
      <c r="V850" s="338"/>
      <c r="W850" s="338"/>
      <c r="X850" s="338"/>
      <c r="Y850" s="338"/>
      <c r="Z850" s="338"/>
    </row>
    <row r="851" spans="1:26" ht="15.75" customHeight="1" x14ac:dyDescent="0.25">
      <c r="A851" s="337"/>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row>
    <row r="852" spans="1:26" ht="15.75" customHeight="1" x14ac:dyDescent="0.25">
      <c r="A852" s="337"/>
      <c r="B852" s="338"/>
      <c r="C852" s="338"/>
      <c r="D852" s="338"/>
      <c r="E852" s="338"/>
      <c r="F852" s="338"/>
      <c r="G852" s="338"/>
      <c r="H852" s="338"/>
      <c r="I852" s="338"/>
      <c r="J852" s="338"/>
      <c r="K852" s="338"/>
      <c r="L852" s="338"/>
      <c r="M852" s="338"/>
      <c r="N852" s="338"/>
      <c r="O852" s="338"/>
      <c r="P852" s="338"/>
      <c r="Q852" s="338"/>
      <c r="R852" s="338"/>
      <c r="S852" s="338"/>
      <c r="T852" s="338"/>
      <c r="U852" s="338"/>
      <c r="V852" s="338"/>
      <c r="W852" s="338"/>
      <c r="X852" s="338"/>
      <c r="Y852" s="338"/>
      <c r="Z852" s="338"/>
    </row>
    <row r="853" spans="1:26" ht="15.75" customHeight="1" x14ac:dyDescent="0.25">
      <c r="A853" s="337"/>
      <c r="B853" s="338"/>
      <c r="C853" s="338"/>
      <c r="D853" s="338"/>
      <c r="E853" s="338"/>
      <c r="F853" s="338"/>
      <c r="G853" s="338"/>
      <c r="H853" s="338"/>
      <c r="I853" s="338"/>
      <c r="J853" s="338"/>
      <c r="K853" s="338"/>
      <c r="L853" s="338"/>
      <c r="M853" s="338"/>
      <c r="N853" s="338"/>
      <c r="O853" s="338"/>
      <c r="P853" s="338"/>
      <c r="Q853" s="338"/>
      <c r="R853" s="338"/>
      <c r="S853" s="338"/>
      <c r="T853" s="338"/>
      <c r="U853" s="338"/>
      <c r="V853" s="338"/>
      <c r="W853" s="338"/>
      <c r="X853" s="338"/>
      <c r="Y853" s="338"/>
      <c r="Z853" s="338"/>
    </row>
    <row r="854" spans="1:26" ht="15.75" customHeight="1" x14ac:dyDescent="0.25">
      <c r="A854" s="337"/>
      <c r="B854" s="338"/>
      <c r="C854" s="338"/>
      <c r="D854" s="338"/>
      <c r="E854" s="338"/>
      <c r="F854" s="338"/>
      <c r="G854" s="338"/>
      <c r="H854" s="338"/>
      <c r="I854" s="338"/>
      <c r="J854" s="338"/>
      <c r="K854" s="338"/>
      <c r="L854" s="338"/>
      <c r="M854" s="338"/>
      <c r="N854" s="338"/>
      <c r="O854" s="338"/>
      <c r="P854" s="338"/>
      <c r="Q854" s="338"/>
      <c r="R854" s="338"/>
      <c r="S854" s="338"/>
      <c r="T854" s="338"/>
      <c r="U854" s="338"/>
      <c r="V854" s="338"/>
      <c r="W854" s="338"/>
      <c r="X854" s="338"/>
      <c r="Y854" s="338"/>
      <c r="Z854" s="338"/>
    </row>
    <row r="855" spans="1:26" ht="15.75" customHeight="1" x14ac:dyDescent="0.25">
      <c r="A855" s="337"/>
      <c r="B855" s="338"/>
      <c r="C855" s="338"/>
      <c r="D855" s="338"/>
      <c r="E855" s="338"/>
      <c r="F855" s="338"/>
      <c r="G855" s="338"/>
      <c r="H855" s="338"/>
      <c r="I855" s="338"/>
      <c r="J855" s="338"/>
      <c r="K855" s="338"/>
      <c r="L855" s="338"/>
      <c r="M855" s="338"/>
      <c r="N855" s="338"/>
      <c r="O855" s="338"/>
      <c r="P855" s="338"/>
      <c r="Q855" s="338"/>
      <c r="R855" s="338"/>
      <c r="S855" s="338"/>
      <c r="T855" s="338"/>
      <c r="U855" s="338"/>
      <c r="V855" s="338"/>
      <c r="W855" s="338"/>
      <c r="X855" s="338"/>
      <c r="Y855" s="338"/>
      <c r="Z855" s="338"/>
    </row>
    <row r="856" spans="1:26" ht="15.75" customHeight="1" x14ac:dyDescent="0.25">
      <c r="A856" s="337"/>
      <c r="B856" s="338"/>
      <c r="C856" s="338"/>
      <c r="D856" s="338"/>
      <c r="E856" s="338"/>
      <c r="F856" s="338"/>
      <c r="G856" s="338"/>
      <c r="H856" s="338"/>
      <c r="I856" s="338"/>
      <c r="J856" s="338"/>
      <c r="K856" s="338"/>
      <c r="L856" s="338"/>
      <c r="M856" s="338"/>
      <c r="N856" s="338"/>
      <c r="O856" s="338"/>
      <c r="P856" s="338"/>
      <c r="Q856" s="338"/>
      <c r="R856" s="338"/>
      <c r="S856" s="338"/>
      <c r="T856" s="338"/>
      <c r="U856" s="338"/>
      <c r="V856" s="338"/>
      <c r="W856" s="338"/>
      <c r="X856" s="338"/>
      <c r="Y856" s="338"/>
      <c r="Z856" s="338"/>
    </row>
    <row r="857" spans="1:26" ht="15.75" customHeight="1" x14ac:dyDescent="0.25">
      <c r="A857" s="337"/>
      <c r="B857" s="338"/>
      <c r="C857" s="338"/>
      <c r="D857" s="338"/>
      <c r="E857" s="338"/>
      <c r="F857" s="338"/>
      <c r="G857" s="338"/>
      <c r="H857" s="338"/>
      <c r="I857" s="338"/>
      <c r="J857" s="338"/>
      <c r="K857" s="338"/>
      <c r="L857" s="338"/>
      <c r="M857" s="338"/>
      <c r="N857" s="338"/>
      <c r="O857" s="338"/>
      <c r="P857" s="338"/>
      <c r="Q857" s="338"/>
      <c r="R857" s="338"/>
      <c r="S857" s="338"/>
      <c r="T857" s="338"/>
      <c r="U857" s="338"/>
      <c r="V857" s="338"/>
      <c r="W857" s="338"/>
      <c r="X857" s="338"/>
      <c r="Y857" s="338"/>
      <c r="Z857" s="338"/>
    </row>
    <row r="858" spans="1:26" ht="15.75" customHeight="1" x14ac:dyDescent="0.25">
      <c r="A858" s="337"/>
      <c r="B858" s="338"/>
      <c r="C858" s="338"/>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row>
    <row r="859" spans="1:26" ht="15.75" customHeight="1" x14ac:dyDescent="0.25">
      <c r="A859" s="337"/>
      <c r="B859" s="338"/>
      <c r="C859" s="338"/>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row>
    <row r="860" spans="1:26" ht="15.75" customHeight="1" x14ac:dyDescent="0.25">
      <c r="A860" s="337"/>
      <c r="B860" s="338"/>
      <c r="C860" s="338"/>
      <c r="D860" s="338"/>
      <c r="E860" s="338"/>
      <c r="F860" s="338"/>
      <c r="G860" s="338"/>
      <c r="H860" s="338"/>
      <c r="I860" s="338"/>
      <c r="J860" s="338"/>
      <c r="K860" s="338"/>
      <c r="L860" s="338"/>
      <c r="M860" s="338"/>
      <c r="N860" s="338"/>
      <c r="O860" s="338"/>
      <c r="P860" s="338"/>
      <c r="Q860" s="338"/>
      <c r="R860" s="338"/>
      <c r="S860" s="338"/>
      <c r="T860" s="338"/>
      <c r="U860" s="338"/>
      <c r="V860" s="338"/>
      <c r="W860" s="338"/>
      <c r="X860" s="338"/>
      <c r="Y860" s="338"/>
      <c r="Z860" s="338"/>
    </row>
    <row r="861" spans="1:26" ht="15.75" customHeight="1" x14ac:dyDescent="0.25">
      <c r="A861" s="337"/>
      <c r="B861" s="338"/>
      <c r="C861" s="338"/>
      <c r="D861" s="338"/>
      <c r="E861" s="338"/>
      <c r="F861" s="338"/>
      <c r="G861" s="338"/>
      <c r="H861" s="338"/>
      <c r="I861" s="338"/>
      <c r="J861" s="338"/>
      <c r="K861" s="338"/>
      <c r="L861" s="338"/>
      <c r="M861" s="338"/>
      <c r="N861" s="338"/>
      <c r="O861" s="338"/>
      <c r="P861" s="338"/>
      <c r="Q861" s="338"/>
      <c r="R861" s="338"/>
      <c r="S861" s="338"/>
      <c r="T861" s="338"/>
      <c r="U861" s="338"/>
      <c r="V861" s="338"/>
      <c r="W861" s="338"/>
      <c r="X861" s="338"/>
      <c r="Y861" s="338"/>
      <c r="Z861" s="338"/>
    </row>
    <row r="862" spans="1:26" ht="15.75" customHeight="1" x14ac:dyDescent="0.25">
      <c r="A862" s="337"/>
      <c r="B862" s="338"/>
      <c r="C862" s="338"/>
      <c r="D862" s="338"/>
      <c r="E862" s="338"/>
      <c r="F862" s="338"/>
      <c r="G862" s="338"/>
      <c r="H862" s="338"/>
      <c r="I862" s="338"/>
      <c r="J862" s="338"/>
      <c r="K862" s="338"/>
      <c r="L862" s="338"/>
      <c r="M862" s="338"/>
      <c r="N862" s="338"/>
      <c r="O862" s="338"/>
      <c r="P862" s="338"/>
      <c r="Q862" s="338"/>
      <c r="R862" s="338"/>
      <c r="S862" s="338"/>
      <c r="T862" s="338"/>
      <c r="U862" s="338"/>
      <c r="V862" s="338"/>
      <c r="W862" s="338"/>
      <c r="X862" s="338"/>
      <c r="Y862" s="338"/>
      <c r="Z862" s="338"/>
    </row>
    <row r="863" spans="1:26" ht="15.75" customHeight="1" x14ac:dyDescent="0.25">
      <c r="A863" s="337"/>
      <c r="B863" s="338"/>
      <c r="C863" s="338"/>
      <c r="D863" s="338"/>
      <c r="E863" s="338"/>
      <c r="F863" s="338"/>
      <c r="G863" s="338"/>
      <c r="H863" s="338"/>
      <c r="I863" s="338"/>
      <c r="J863" s="338"/>
      <c r="K863" s="338"/>
      <c r="L863" s="338"/>
      <c r="M863" s="338"/>
      <c r="N863" s="338"/>
      <c r="O863" s="338"/>
      <c r="P863" s="338"/>
      <c r="Q863" s="338"/>
      <c r="R863" s="338"/>
      <c r="S863" s="338"/>
      <c r="T863" s="338"/>
      <c r="U863" s="338"/>
      <c r="V863" s="338"/>
      <c r="W863" s="338"/>
      <c r="X863" s="338"/>
      <c r="Y863" s="338"/>
      <c r="Z863" s="338"/>
    </row>
    <row r="864" spans="1:26" ht="15.75" customHeight="1" x14ac:dyDescent="0.25">
      <c r="A864" s="337"/>
      <c r="B864" s="338"/>
      <c r="C864" s="338"/>
      <c r="D864" s="338"/>
      <c r="E864" s="338"/>
      <c r="F864" s="338"/>
      <c r="G864" s="338"/>
      <c r="H864" s="338"/>
      <c r="I864" s="338"/>
      <c r="J864" s="338"/>
      <c r="K864" s="338"/>
      <c r="L864" s="338"/>
      <c r="M864" s="338"/>
      <c r="N864" s="338"/>
      <c r="O864" s="338"/>
      <c r="P864" s="338"/>
      <c r="Q864" s="338"/>
      <c r="R864" s="338"/>
      <c r="S864" s="338"/>
      <c r="T864" s="338"/>
      <c r="U864" s="338"/>
      <c r="V864" s="338"/>
      <c r="W864" s="338"/>
      <c r="X864" s="338"/>
      <c r="Y864" s="338"/>
      <c r="Z864" s="338"/>
    </row>
    <row r="865" spans="1:26" ht="15.75" customHeight="1" x14ac:dyDescent="0.25">
      <c r="A865" s="337"/>
      <c r="B865" s="338"/>
      <c r="C865" s="338"/>
      <c r="D865" s="338"/>
      <c r="E865" s="338"/>
      <c r="F865" s="338"/>
      <c r="G865" s="338"/>
      <c r="H865" s="338"/>
      <c r="I865" s="338"/>
      <c r="J865" s="338"/>
      <c r="K865" s="338"/>
      <c r="L865" s="338"/>
      <c r="M865" s="338"/>
      <c r="N865" s="338"/>
      <c r="O865" s="338"/>
      <c r="P865" s="338"/>
      <c r="Q865" s="338"/>
      <c r="R865" s="338"/>
      <c r="S865" s="338"/>
      <c r="T865" s="338"/>
      <c r="U865" s="338"/>
      <c r="V865" s="338"/>
      <c r="W865" s="338"/>
      <c r="X865" s="338"/>
      <c r="Y865" s="338"/>
      <c r="Z865" s="338"/>
    </row>
    <row r="866" spans="1:26" ht="15.75" customHeight="1" x14ac:dyDescent="0.25">
      <c r="A866" s="337"/>
      <c r="B866" s="338"/>
      <c r="C866" s="338"/>
      <c r="D866" s="338"/>
      <c r="E866" s="338"/>
      <c r="F866" s="338"/>
      <c r="G866" s="338"/>
      <c r="H866" s="338"/>
      <c r="I866" s="338"/>
      <c r="J866" s="338"/>
      <c r="K866" s="338"/>
      <c r="L866" s="338"/>
      <c r="M866" s="338"/>
      <c r="N866" s="338"/>
      <c r="O866" s="338"/>
      <c r="P866" s="338"/>
      <c r="Q866" s="338"/>
      <c r="R866" s="338"/>
      <c r="S866" s="338"/>
      <c r="T866" s="338"/>
      <c r="U866" s="338"/>
      <c r="V866" s="338"/>
      <c r="W866" s="338"/>
      <c r="X866" s="338"/>
      <c r="Y866" s="338"/>
      <c r="Z866" s="338"/>
    </row>
    <row r="867" spans="1:26" ht="15.75" customHeight="1" x14ac:dyDescent="0.25">
      <c r="A867" s="337"/>
      <c r="B867" s="338"/>
      <c r="C867" s="338"/>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row>
    <row r="868" spans="1:26" ht="15.75" customHeight="1" x14ac:dyDescent="0.25">
      <c r="A868" s="337"/>
      <c r="B868" s="338"/>
      <c r="C868" s="338"/>
      <c r="D868" s="338"/>
      <c r="E868" s="338"/>
      <c r="F868" s="338"/>
      <c r="G868" s="338"/>
      <c r="H868" s="338"/>
      <c r="I868" s="338"/>
      <c r="J868" s="338"/>
      <c r="K868" s="338"/>
      <c r="L868" s="338"/>
      <c r="M868" s="338"/>
      <c r="N868" s="338"/>
      <c r="O868" s="338"/>
      <c r="P868" s="338"/>
      <c r="Q868" s="338"/>
      <c r="R868" s="338"/>
      <c r="S868" s="338"/>
      <c r="T868" s="338"/>
      <c r="U868" s="338"/>
      <c r="V868" s="338"/>
      <c r="W868" s="338"/>
      <c r="X868" s="338"/>
      <c r="Y868" s="338"/>
      <c r="Z868" s="338"/>
    </row>
    <row r="869" spans="1:26" ht="15.75" customHeight="1" x14ac:dyDescent="0.25">
      <c r="A869" s="337"/>
      <c r="B869" s="338"/>
      <c r="C869" s="338"/>
      <c r="D869" s="338"/>
      <c r="E869" s="338"/>
      <c r="F869" s="338"/>
      <c r="G869" s="338"/>
      <c r="H869" s="338"/>
      <c r="I869" s="338"/>
      <c r="J869" s="338"/>
      <c r="K869" s="338"/>
      <c r="L869" s="338"/>
      <c r="M869" s="338"/>
      <c r="N869" s="338"/>
      <c r="O869" s="338"/>
      <c r="P869" s="338"/>
      <c r="Q869" s="338"/>
      <c r="R869" s="338"/>
      <c r="S869" s="338"/>
      <c r="T869" s="338"/>
      <c r="U869" s="338"/>
      <c r="V869" s="338"/>
      <c r="W869" s="338"/>
      <c r="X869" s="338"/>
      <c r="Y869" s="338"/>
      <c r="Z869" s="338"/>
    </row>
    <row r="870" spans="1:26" ht="15.75" customHeight="1" x14ac:dyDescent="0.25">
      <c r="A870" s="337"/>
      <c r="B870" s="338"/>
      <c r="C870" s="338"/>
      <c r="D870" s="338"/>
      <c r="E870" s="338"/>
      <c r="F870" s="338"/>
      <c r="G870" s="338"/>
      <c r="H870" s="338"/>
      <c r="I870" s="338"/>
      <c r="J870" s="338"/>
      <c r="K870" s="338"/>
      <c r="L870" s="338"/>
      <c r="M870" s="338"/>
      <c r="N870" s="338"/>
      <c r="O870" s="338"/>
      <c r="P870" s="338"/>
      <c r="Q870" s="338"/>
      <c r="R870" s="338"/>
      <c r="S870" s="338"/>
      <c r="T870" s="338"/>
      <c r="U870" s="338"/>
      <c r="V870" s="338"/>
      <c r="W870" s="338"/>
      <c r="X870" s="338"/>
      <c r="Y870" s="338"/>
      <c r="Z870" s="338"/>
    </row>
    <row r="871" spans="1:26" ht="15.75" customHeight="1" x14ac:dyDescent="0.25">
      <c r="A871" s="337"/>
      <c r="B871" s="338"/>
      <c r="C871" s="338"/>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row>
    <row r="872" spans="1:26" ht="15.75" customHeight="1" x14ac:dyDescent="0.25">
      <c r="A872" s="337"/>
      <c r="B872" s="338"/>
      <c r="C872" s="338"/>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row>
    <row r="873" spans="1:26" ht="15.75" customHeight="1" x14ac:dyDescent="0.25">
      <c r="A873" s="337"/>
      <c r="B873" s="338"/>
      <c r="C873" s="338"/>
      <c r="D873" s="338"/>
      <c r="E873" s="338"/>
      <c r="F873" s="338"/>
      <c r="G873" s="338"/>
      <c r="H873" s="338"/>
      <c r="I873" s="338"/>
      <c r="J873" s="338"/>
      <c r="K873" s="338"/>
      <c r="L873" s="338"/>
      <c r="M873" s="338"/>
      <c r="N873" s="338"/>
      <c r="O873" s="338"/>
      <c r="P873" s="338"/>
      <c r="Q873" s="338"/>
      <c r="R873" s="338"/>
      <c r="S873" s="338"/>
      <c r="T873" s="338"/>
      <c r="U873" s="338"/>
      <c r="V873" s="338"/>
      <c r="W873" s="338"/>
      <c r="X873" s="338"/>
      <c r="Y873" s="338"/>
      <c r="Z873" s="338"/>
    </row>
    <row r="874" spans="1:26" ht="15.75" customHeight="1" x14ac:dyDescent="0.25">
      <c r="A874" s="337"/>
      <c r="B874" s="338"/>
      <c r="C874" s="338"/>
      <c r="D874" s="338"/>
      <c r="E874" s="338"/>
      <c r="F874" s="338"/>
      <c r="G874" s="338"/>
      <c r="H874" s="338"/>
      <c r="I874" s="338"/>
      <c r="J874" s="338"/>
      <c r="K874" s="338"/>
      <c r="L874" s="338"/>
      <c r="M874" s="338"/>
      <c r="N874" s="338"/>
      <c r="O874" s="338"/>
      <c r="P874" s="338"/>
      <c r="Q874" s="338"/>
      <c r="R874" s="338"/>
      <c r="S874" s="338"/>
      <c r="T874" s="338"/>
      <c r="U874" s="338"/>
      <c r="V874" s="338"/>
      <c r="W874" s="338"/>
      <c r="X874" s="338"/>
      <c r="Y874" s="338"/>
      <c r="Z874" s="338"/>
    </row>
    <row r="875" spans="1:26" ht="15.75" customHeight="1" x14ac:dyDescent="0.25">
      <c r="A875" s="337"/>
      <c r="B875" s="338"/>
      <c r="C875" s="338"/>
      <c r="D875" s="338"/>
      <c r="E875" s="338"/>
      <c r="F875" s="338"/>
      <c r="G875" s="338"/>
      <c r="H875" s="338"/>
      <c r="I875" s="338"/>
      <c r="J875" s="338"/>
      <c r="K875" s="338"/>
      <c r="L875" s="338"/>
      <c r="M875" s="338"/>
      <c r="N875" s="338"/>
      <c r="O875" s="338"/>
      <c r="P875" s="338"/>
      <c r="Q875" s="338"/>
      <c r="R875" s="338"/>
      <c r="S875" s="338"/>
      <c r="T875" s="338"/>
      <c r="U875" s="338"/>
      <c r="V875" s="338"/>
      <c r="W875" s="338"/>
      <c r="X875" s="338"/>
      <c r="Y875" s="338"/>
      <c r="Z875" s="338"/>
    </row>
    <row r="876" spans="1:26" ht="15.75" customHeight="1" x14ac:dyDescent="0.25">
      <c r="A876" s="337"/>
      <c r="B876" s="338"/>
      <c r="C876" s="338"/>
      <c r="D876" s="338"/>
      <c r="E876" s="338"/>
      <c r="F876" s="338"/>
      <c r="G876" s="338"/>
      <c r="H876" s="338"/>
      <c r="I876" s="338"/>
      <c r="J876" s="338"/>
      <c r="K876" s="338"/>
      <c r="L876" s="338"/>
      <c r="M876" s="338"/>
      <c r="N876" s="338"/>
      <c r="O876" s="338"/>
      <c r="P876" s="338"/>
      <c r="Q876" s="338"/>
      <c r="R876" s="338"/>
      <c r="S876" s="338"/>
      <c r="T876" s="338"/>
      <c r="U876" s="338"/>
      <c r="V876" s="338"/>
      <c r="W876" s="338"/>
      <c r="X876" s="338"/>
      <c r="Y876" s="338"/>
      <c r="Z876" s="338"/>
    </row>
    <row r="877" spans="1:26" ht="15.75" customHeight="1" x14ac:dyDescent="0.25">
      <c r="A877" s="337"/>
      <c r="B877" s="338"/>
      <c r="C877" s="338"/>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row>
    <row r="878" spans="1:26" ht="15.75" customHeight="1" x14ac:dyDescent="0.25">
      <c r="A878" s="337"/>
      <c r="B878" s="338"/>
      <c r="C878" s="338"/>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row>
    <row r="879" spans="1:26" ht="15.75" customHeight="1" x14ac:dyDescent="0.25">
      <c r="A879" s="337"/>
      <c r="B879" s="338"/>
      <c r="C879" s="338"/>
      <c r="D879" s="338"/>
      <c r="E879" s="338"/>
      <c r="F879" s="338"/>
      <c r="G879" s="338"/>
      <c r="H879" s="338"/>
      <c r="I879" s="338"/>
      <c r="J879" s="338"/>
      <c r="K879" s="338"/>
      <c r="L879" s="338"/>
      <c r="M879" s="338"/>
      <c r="N879" s="338"/>
      <c r="O879" s="338"/>
      <c r="P879" s="338"/>
      <c r="Q879" s="338"/>
      <c r="R879" s="338"/>
      <c r="S879" s="338"/>
      <c r="T879" s="338"/>
      <c r="U879" s="338"/>
      <c r="V879" s="338"/>
      <c r="W879" s="338"/>
      <c r="X879" s="338"/>
      <c r="Y879" s="338"/>
      <c r="Z879" s="338"/>
    </row>
    <row r="880" spans="1:26" ht="15.75" customHeight="1" x14ac:dyDescent="0.25">
      <c r="A880" s="337"/>
      <c r="B880" s="338"/>
      <c r="C880" s="338"/>
      <c r="D880" s="338"/>
      <c r="E880" s="338"/>
      <c r="F880" s="338"/>
      <c r="G880" s="338"/>
      <c r="H880" s="338"/>
      <c r="I880" s="338"/>
      <c r="J880" s="338"/>
      <c r="K880" s="338"/>
      <c r="L880" s="338"/>
      <c r="M880" s="338"/>
      <c r="N880" s="338"/>
      <c r="O880" s="338"/>
      <c r="P880" s="338"/>
      <c r="Q880" s="338"/>
      <c r="R880" s="338"/>
      <c r="S880" s="338"/>
      <c r="T880" s="338"/>
      <c r="U880" s="338"/>
      <c r="V880" s="338"/>
      <c r="W880" s="338"/>
      <c r="X880" s="338"/>
      <c r="Y880" s="338"/>
      <c r="Z880" s="338"/>
    </row>
    <row r="881" spans="1:26" ht="15.75" customHeight="1" x14ac:dyDescent="0.25">
      <c r="A881" s="337"/>
      <c r="B881" s="338"/>
      <c r="C881" s="338"/>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row>
    <row r="882" spans="1:26" ht="15.75" customHeight="1" x14ac:dyDescent="0.25">
      <c r="A882" s="337"/>
      <c r="B882" s="338"/>
      <c r="C882" s="338"/>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row>
    <row r="883" spans="1:26" ht="15.75" customHeight="1" x14ac:dyDescent="0.25">
      <c r="A883" s="337"/>
      <c r="B883" s="338"/>
      <c r="C883" s="338"/>
      <c r="D883" s="338"/>
      <c r="E883" s="338"/>
      <c r="F883" s="338"/>
      <c r="G883" s="338"/>
      <c r="H883" s="338"/>
      <c r="I883" s="338"/>
      <c r="J883" s="338"/>
      <c r="K883" s="338"/>
      <c r="L883" s="338"/>
      <c r="M883" s="338"/>
      <c r="N883" s="338"/>
      <c r="O883" s="338"/>
      <c r="P883" s="338"/>
      <c r="Q883" s="338"/>
      <c r="R883" s="338"/>
      <c r="S883" s="338"/>
      <c r="T883" s="338"/>
      <c r="U883" s="338"/>
      <c r="V883" s="338"/>
      <c r="W883" s="338"/>
      <c r="X883" s="338"/>
      <c r="Y883" s="338"/>
      <c r="Z883" s="338"/>
    </row>
    <row r="884" spans="1:26" ht="15.75" customHeight="1" x14ac:dyDescent="0.25">
      <c r="A884" s="337"/>
      <c r="B884" s="338"/>
      <c r="C884" s="338"/>
      <c r="D884" s="338"/>
      <c r="E884" s="338"/>
      <c r="F884" s="338"/>
      <c r="G884" s="338"/>
      <c r="H884" s="338"/>
      <c r="I884" s="338"/>
      <c r="J884" s="338"/>
      <c r="K884" s="338"/>
      <c r="L884" s="338"/>
      <c r="M884" s="338"/>
      <c r="N884" s="338"/>
      <c r="O884" s="338"/>
      <c r="P884" s="338"/>
      <c r="Q884" s="338"/>
      <c r="R884" s="338"/>
      <c r="S884" s="338"/>
      <c r="T884" s="338"/>
      <c r="U884" s="338"/>
      <c r="V884" s="338"/>
      <c r="W884" s="338"/>
      <c r="X884" s="338"/>
      <c r="Y884" s="338"/>
      <c r="Z884" s="338"/>
    </row>
    <row r="885" spans="1:26" ht="15.75" customHeight="1" x14ac:dyDescent="0.25">
      <c r="A885" s="337"/>
      <c r="B885" s="338"/>
      <c r="C885" s="338"/>
      <c r="D885" s="338"/>
      <c r="E885" s="338"/>
      <c r="F885" s="338"/>
      <c r="G885" s="338"/>
      <c r="H885" s="338"/>
      <c r="I885" s="338"/>
      <c r="J885" s="338"/>
      <c r="K885" s="338"/>
      <c r="L885" s="338"/>
      <c r="M885" s="338"/>
      <c r="N885" s="338"/>
      <c r="O885" s="338"/>
      <c r="P885" s="338"/>
      <c r="Q885" s="338"/>
      <c r="R885" s="338"/>
      <c r="S885" s="338"/>
      <c r="T885" s="338"/>
      <c r="U885" s="338"/>
      <c r="V885" s="338"/>
      <c r="W885" s="338"/>
      <c r="X885" s="338"/>
      <c r="Y885" s="338"/>
      <c r="Z885" s="338"/>
    </row>
    <row r="886" spans="1:26" ht="15.75" customHeight="1" x14ac:dyDescent="0.25">
      <c r="A886" s="337"/>
      <c r="B886" s="338"/>
      <c r="C886" s="338"/>
      <c r="D886" s="338"/>
      <c r="E886" s="338"/>
      <c r="F886" s="338"/>
      <c r="G886" s="338"/>
      <c r="H886" s="338"/>
      <c r="I886" s="338"/>
      <c r="J886" s="338"/>
      <c r="K886" s="338"/>
      <c r="L886" s="338"/>
      <c r="M886" s="338"/>
      <c r="N886" s="338"/>
      <c r="O886" s="338"/>
      <c r="P886" s="338"/>
      <c r="Q886" s="338"/>
      <c r="R886" s="338"/>
      <c r="S886" s="338"/>
      <c r="T886" s="338"/>
      <c r="U886" s="338"/>
      <c r="V886" s="338"/>
      <c r="W886" s="338"/>
      <c r="X886" s="338"/>
      <c r="Y886" s="338"/>
      <c r="Z886" s="338"/>
    </row>
    <row r="887" spans="1:26" ht="15.75" customHeight="1" x14ac:dyDescent="0.25">
      <c r="A887" s="337"/>
      <c r="B887" s="338"/>
      <c r="C887" s="338"/>
      <c r="D887" s="338"/>
      <c r="E887" s="338"/>
      <c r="F887" s="338"/>
      <c r="G887" s="338"/>
      <c r="H887" s="338"/>
      <c r="I887" s="338"/>
      <c r="J887" s="338"/>
      <c r="K887" s="338"/>
      <c r="L887" s="338"/>
      <c r="M887" s="338"/>
      <c r="N887" s="338"/>
      <c r="O887" s="338"/>
      <c r="P887" s="338"/>
      <c r="Q887" s="338"/>
      <c r="R887" s="338"/>
      <c r="S887" s="338"/>
      <c r="T887" s="338"/>
      <c r="U887" s="338"/>
      <c r="V887" s="338"/>
      <c r="W887" s="338"/>
      <c r="X887" s="338"/>
      <c r="Y887" s="338"/>
      <c r="Z887" s="338"/>
    </row>
    <row r="888" spans="1:26" ht="15.75" customHeight="1" x14ac:dyDescent="0.25">
      <c r="A888" s="337"/>
      <c r="B888" s="338"/>
      <c r="C888" s="338"/>
      <c r="D888" s="338"/>
      <c r="E888" s="338"/>
      <c r="F888" s="338"/>
      <c r="G888" s="338"/>
      <c r="H888" s="338"/>
      <c r="I888" s="338"/>
      <c r="J888" s="338"/>
      <c r="K888" s="338"/>
      <c r="L888" s="338"/>
      <c r="M888" s="338"/>
      <c r="N888" s="338"/>
      <c r="O888" s="338"/>
      <c r="P888" s="338"/>
      <c r="Q888" s="338"/>
      <c r="R888" s="338"/>
      <c r="S888" s="338"/>
      <c r="T888" s="338"/>
      <c r="U888" s="338"/>
      <c r="V888" s="338"/>
      <c r="W888" s="338"/>
      <c r="X888" s="338"/>
      <c r="Y888" s="338"/>
      <c r="Z888" s="338"/>
    </row>
    <row r="889" spans="1:26" ht="15.75" customHeight="1" x14ac:dyDescent="0.25">
      <c r="A889" s="337"/>
      <c r="B889" s="338"/>
      <c r="C889" s="338"/>
      <c r="D889" s="338"/>
      <c r="E889" s="338"/>
      <c r="F889" s="338"/>
      <c r="G889" s="338"/>
      <c r="H889" s="338"/>
      <c r="I889" s="338"/>
      <c r="J889" s="338"/>
      <c r="K889" s="338"/>
      <c r="L889" s="338"/>
      <c r="M889" s="338"/>
      <c r="N889" s="338"/>
      <c r="O889" s="338"/>
      <c r="P889" s="338"/>
      <c r="Q889" s="338"/>
      <c r="R889" s="338"/>
      <c r="S889" s="338"/>
      <c r="T889" s="338"/>
      <c r="U889" s="338"/>
      <c r="V889" s="338"/>
      <c r="W889" s="338"/>
      <c r="X889" s="338"/>
      <c r="Y889" s="338"/>
      <c r="Z889" s="338"/>
    </row>
    <row r="890" spans="1:26" ht="15.75" customHeight="1" x14ac:dyDescent="0.25">
      <c r="A890" s="337"/>
      <c r="B890" s="338"/>
      <c r="C890" s="338"/>
      <c r="D890" s="338"/>
      <c r="E890" s="338"/>
      <c r="F890" s="338"/>
      <c r="G890" s="338"/>
      <c r="H890" s="338"/>
      <c r="I890" s="338"/>
      <c r="J890" s="338"/>
      <c r="K890" s="338"/>
      <c r="L890" s="338"/>
      <c r="M890" s="338"/>
      <c r="N890" s="338"/>
      <c r="O890" s="338"/>
      <c r="P890" s="338"/>
      <c r="Q890" s="338"/>
      <c r="R890" s="338"/>
      <c r="S890" s="338"/>
      <c r="T890" s="338"/>
      <c r="U890" s="338"/>
      <c r="V890" s="338"/>
      <c r="W890" s="338"/>
      <c r="X890" s="338"/>
      <c r="Y890" s="338"/>
      <c r="Z890" s="338"/>
    </row>
    <row r="891" spans="1:26" ht="15.75" customHeight="1" x14ac:dyDescent="0.25">
      <c r="A891" s="337"/>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38"/>
      <c r="Z891" s="338"/>
    </row>
    <row r="892" spans="1:26" ht="15.75" customHeight="1" x14ac:dyDescent="0.25">
      <c r="A892" s="337"/>
      <c r="B892" s="338"/>
      <c r="C892" s="338"/>
      <c r="D892" s="338"/>
      <c r="E892" s="338"/>
      <c r="F892" s="338"/>
      <c r="G892" s="338"/>
      <c r="H892" s="338"/>
      <c r="I892" s="338"/>
      <c r="J892" s="338"/>
      <c r="K892" s="338"/>
      <c r="L892" s="338"/>
      <c r="M892" s="338"/>
      <c r="N892" s="338"/>
      <c r="O892" s="338"/>
      <c r="P892" s="338"/>
      <c r="Q892" s="338"/>
      <c r="R892" s="338"/>
      <c r="S892" s="338"/>
      <c r="T892" s="338"/>
      <c r="U892" s="338"/>
      <c r="V892" s="338"/>
      <c r="W892" s="338"/>
      <c r="X892" s="338"/>
      <c r="Y892" s="338"/>
      <c r="Z892" s="338"/>
    </row>
    <row r="893" spans="1:26" ht="15.75" customHeight="1" x14ac:dyDescent="0.25">
      <c r="A893" s="337"/>
      <c r="B893" s="338"/>
      <c r="C893" s="338"/>
      <c r="D893" s="338"/>
      <c r="E893" s="338"/>
      <c r="F893" s="338"/>
      <c r="G893" s="338"/>
      <c r="H893" s="338"/>
      <c r="I893" s="338"/>
      <c r="J893" s="338"/>
      <c r="K893" s="338"/>
      <c r="L893" s="338"/>
      <c r="M893" s="338"/>
      <c r="N893" s="338"/>
      <c r="O893" s="338"/>
      <c r="P893" s="338"/>
      <c r="Q893" s="338"/>
      <c r="R893" s="338"/>
      <c r="S893" s="338"/>
      <c r="T893" s="338"/>
      <c r="U893" s="338"/>
      <c r="V893" s="338"/>
      <c r="W893" s="338"/>
      <c r="X893" s="338"/>
      <c r="Y893" s="338"/>
      <c r="Z893" s="338"/>
    </row>
    <row r="894" spans="1:26" ht="15.75" customHeight="1" x14ac:dyDescent="0.25">
      <c r="A894" s="337"/>
      <c r="B894" s="338"/>
      <c r="C894" s="338"/>
      <c r="D894" s="338"/>
      <c r="E894" s="338"/>
      <c r="F894" s="338"/>
      <c r="G894" s="338"/>
      <c r="H894" s="338"/>
      <c r="I894" s="338"/>
      <c r="J894" s="338"/>
      <c r="K894" s="338"/>
      <c r="L894" s="338"/>
      <c r="M894" s="338"/>
      <c r="N894" s="338"/>
      <c r="O894" s="338"/>
      <c r="P894" s="338"/>
      <c r="Q894" s="338"/>
      <c r="R894" s="338"/>
      <c r="S894" s="338"/>
      <c r="T894" s="338"/>
      <c r="U894" s="338"/>
      <c r="V894" s="338"/>
      <c r="W894" s="338"/>
      <c r="X894" s="338"/>
      <c r="Y894" s="338"/>
      <c r="Z894" s="338"/>
    </row>
    <row r="895" spans="1:26" ht="15.75" customHeight="1" x14ac:dyDescent="0.25">
      <c r="A895" s="337"/>
      <c r="B895" s="338"/>
      <c r="C895" s="338"/>
      <c r="D895" s="338"/>
      <c r="E895" s="338"/>
      <c r="F895" s="338"/>
      <c r="G895" s="338"/>
      <c r="H895" s="338"/>
      <c r="I895" s="338"/>
      <c r="J895" s="338"/>
      <c r="K895" s="338"/>
      <c r="L895" s="338"/>
      <c r="M895" s="338"/>
      <c r="N895" s="338"/>
      <c r="O895" s="338"/>
      <c r="P895" s="338"/>
      <c r="Q895" s="338"/>
      <c r="R895" s="338"/>
      <c r="S895" s="338"/>
      <c r="T895" s="338"/>
      <c r="U895" s="338"/>
      <c r="V895" s="338"/>
      <c r="W895" s="338"/>
      <c r="X895" s="338"/>
      <c r="Y895" s="338"/>
      <c r="Z895" s="338"/>
    </row>
    <row r="896" spans="1:26" ht="15.75" customHeight="1" x14ac:dyDescent="0.25">
      <c r="A896" s="337"/>
      <c r="B896" s="338"/>
      <c r="C896" s="338"/>
      <c r="D896" s="338"/>
      <c r="E896" s="338"/>
      <c r="F896" s="338"/>
      <c r="G896" s="338"/>
      <c r="H896" s="338"/>
      <c r="I896" s="338"/>
      <c r="J896" s="338"/>
      <c r="K896" s="338"/>
      <c r="L896" s="338"/>
      <c r="M896" s="338"/>
      <c r="N896" s="338"/>
      <c r="O896" s="338"/>
      <c r="P896" s="338"/>
      <c r="Q896" s="338"/>
      <c r="R896" s="338"/>
      <c r="S896" s="338"/>
      <c r="T896" s="338"/>
      <c r="U896" s="338"/>
      <c r="V896" s="338"/>
      <c r="W896" s="338"/>
      <c r="X896" s="338"/>
      <c r="Y896" s="338"/>
      <c r="Z896" s="338"/>
    </row>
    <row r="897" spans="1:26" ht="15.75" customHeight="1" x14ac:dyDescent="0.25">
      <c r="A897" s="337"/>
      <c r="B897" s="338"/>
      <c r="C897" s="338"/>
      <c r="D897" s="338"/>
      <c r="E897" s="338"/>
      <c r="F897" s="338"/>
      <c r="G897" s="338"/>
      <c r="H897" s="338"/>
      <c r="I897" s="338"/>
      <c r="J897" s="338"/>
      <c r="K897" s="338"/>
      <c r="L897" s="338"/>
      <c r="M897" s="338"/>
      <c r="N897" s="338"/>
      <c r="O897" s="338"/>
      <c r="P897" s="338"/>
      <c r="Q897" s="338"/>
      <c r="R897" s="338"/>
      <c r="S897" s="338"/>
      <c r="T897" s="338"/>
      <c r="U897" s="338"/>
      <c r="V897" s="338"/>
      <c r="W897" s="338"/>
      <c r="X897" s="338"/>
      <c r="Y897" s="338"/>
      <c r="Z897" s="338"/>
    </row>
    <row r="898" spans="1:26" ht="15.75" customHeight="1" x14ac:dyDescent="0.25">
      <c r="A898" s="337"/>
      <c r="B898" s="338"/>
      <c r="C898" s="338"/>
      <c r="D898" s="338"/>
      <c r="E898" s="338"/>
      <c r="F898" s="338"/>
      <c r="G898" s="338"/>
      <c r="H898" s="338"/>
      <c r="I898" s="338"/>
      <c r="J898" s="338"/>
      <c r="K898" s="338"/>
      <c r="L898" s="338"/>
      <c r="M898" s="338"/>
      <c r="N898" s="338"/>
      <c r="O898" s="338"/>
      <c r="P898" s="338"/>
      <c r="Q898" s="338"/>
      <c r="R898" s="338"/>
      <c r="S898" s="338"/>
      <c r="T898" s="338"/>
      <c r="U898" s="338"/>
      <c r="V898" s="338"/>
      <c r="W898" s="338"/>
      <c r="X898" s="338"/>
      <c r="Y898" s="338"/>
      <c r="Z898" s="338"/>
    </row>
    <row r="899" spans="1:26" ht="15.75" customHeight="1" x14ac:dyDescent="0.25">
      <c r="A899" s="337"/>
      <c r="B899" s="338"/>
      <c r="C899" s="338"/>
      <c r="D899" s="338"/>
      <c r="E899" s="338"/>
      <c r="F899" s="338"/>
      <c r="G899" s="338"/>
      <c r="H899" s="338"/>
      <c r="I899" s="338"/>
      <c r="J899" s="338"/>
      <c r="K899" s="338"/>
      <c r="L899" s="338"/>
      <c r="M899" s="338"/>
      <c r="N899" s="338"/>
      <c r="O899" s="338"/>
      <c r="P899" s="338"/>
      <c r="Q899" s="338"/>
      <c r="R899" s="338"/>
      <c r="S899" s="338"/>
      <c r="T899" s="338"/>
      <c r="U899" s="338"/>
      <c r="V899" s="338"/>
      <c r="W899" s="338"/>
      <c r="X899" s="338"/>
      <c r="Y899" s="338"/>
      <c r="Z899" s="338"/>
    </row>
    <row r="900" spans="1:26" ht="15.75" customHeight="1" x14ac:dyDescent="0.25">
      <c r="A900" s="337"/>
      <c r="B900" s="338"/>
      <c r="C900" s="338"/>
      <c r="D900" s="338"/>
      <c r="E900" s="338"/>
      <c r="F900" s="338"/>
      <c r="G900" s="338"/>
      <c r="H900" s="338"/>
      <c r="I900" s="338"/>
      <c r="J900" s="338"/>
      <c r="K900" s="338"/>
      <c r="L900" s="338"/>
      <c r="M900" s="338"/>
      <c r="N900" s="338"/>
      <c r="O900" s="338"/>
      <c r="P900" s="338"/>
      <c r="Q900" s="338"/>
      <c r="R900" s="338"/>
      <c r="S900" s="338"/>
      <c r="T900" s="338"/>
      <c r="U900" s="338"/>
      <c r="V900" s="338"/>
      <c r="W900" s="338"/>
      <c r="X900" s="338"/>
      <c r="Y900" s="338"/>
      <c r="Z900" s="338"/>
    </row>
    <row r="901" spans="1:26" ht="15.75" customHeight="1" x14ac:dyDescent="0.25">
      <c r="A901" s="337"/>
      <c r="B901" s="338"/>
      <c r="C901" s="338"/>
      <c r="D901" s="338"/>
      <c r="E901" s="338"/>
      <c r="F901" s="338"/>
      <c r="G901" s="338"/>
      <c r="H901" s="338"/>
      <c r="I901" s="338"/>
      <c r="J901" s="338"/>
      <c r="K901" s="338"/>
      <c r="L901" s="338"/>
      <c r="M901" s="338"/>
      <c r="N901" s="338"/>
      <c r="O901" s="338"/>
      <c r="P901" s="338"/>
      <c r="Q901" s="338"/>
      <c r="R901" s="338"/>
      <c r="S901" s="338"/>
      <c r="T901" s="338"/>
      <c r="U901" s="338"/>
      <c r="V901" s="338"/>
      <c r="W901" s="338"/>
      <c r="X901" s="338"/>
      <c r="Y901" s="338"/>
      <c r="Z901" s="338"/>
    </row>
    <row r="902" spans="1:26" ht="15.75" customHeight="1" x14ac:dyDescent="0.25">
      <c r="A902" s="337"/>
      <c r="B902" s="338"/>
      <c r="C902" s="338"/>
      <c r="D902" s="338"/>
      <c r="E902" s="338"/>
      <c r="F902" s="338"/>
      <c r="G902" s="338"/>
      <c r="H902" s="338"/>
      <c r="I902" s="338"/>
      <c r="J902" s="338"/>
      <c r="K902" s="338"/>
      <c r="L902" s="338"/>
      <c r="M902" s="338"/>
      <c r="N902" s="338"/>
      <c r="O902" s="338"/>
      <c r="P902" s="338"/>
      <c r="Q902" s="338"/>
      <c r="R902" s="338"/>
      <c r="S902" s="338"/>
      <c r="T902" s="338"/>
      <c r="U902" s="338"/>
      <c r="V902" s="338"/>
      <c r="W902" s="338"/>
      <c r="X902" s="338"/>
      <c r="Y902" s="338"/>
      <c r="Z902" s="338"/>
    </row>
    <row r="903" spans="1:26" ht="15.75" customHeight="1" x14ac:dyDescent="0.25">
      <c r="A903" s="337"/>
      <c r="B903" s="338"/>
      <c r="C903" s="338"/>
      <c r="D903" s="338"/>
      <c r="E903" s="338"/>
      <c r="F903" s="338"/>
      <c r="G903" s="338"/>
      <c r="H903" s="338"/>
      <c r="I903" s="338"/>
      <c r="J903" s="338"/>
      <c r="K903" s="338"/>
      <c r="L903" s="338"/>
      <c r="M903" s="338"/>
      <c r="N903" s="338"/>
      <c r="O903" s="338"/>
      <c r="P903" s="338"/>
      <c r="Q903" s="338"/>
      <c r="R903" s="338"/>
      <c r="S903" s="338"/>
      <c r="T903" s="338"/>
      <c r="U903" s="338"/>
      <c r="V903" s="338"/>
      <c r="W903" s="338"/>
      <c r="X903" s="338"/>
      <c r="Y903" s="338"/>
      <c r="Z903" s="338"/>
    </row>
    <row r="904" spans="1:26" ht="15.75" customHeight="1" x14ac:dyDescent="0.25">
      <c r="A904" s="337"/>
      <c r="B904" s="338"/>
      <c r="C904" s="338"/>
      <c r="D904" s="338"/>
      <c r="E904" s="338"/>
      <c r="F904" s="338"/>
      <c r="G904" s="338"/>
      <c r="H904" s="338"/>
      <c r="I904" s="338"/>
      <c r="J904" s="338"/>
      <c r="K904" s="338"/>
      <c r="L904" s="338"/>
      <c r="M904" s="338"/>
      <c r="N904" s="338"/>
      <c r="O904" s="338"/>
      <c r="P904" s="338"/>
      <c r="Q904" s="338"/>
      <c r="R904" s="338"/>
      <c r="S904" s="338"/>
      <c r="T904" s="338"/>
      <c r="U904" s="338"/>
      <c r="V904" s="338"/>
      <c r="W904" s="338"/>
      <c r="X904" s="338"/>
      <c r="Y904" s="338"/>
      <c r="Z904" s="338"/>
    </row>
    <row r="905" spans="1:26" ht="15.75" customHeight="1" x14ac:dyDescent="0.25">
      <c r="A905" s="337"/>
      <c r="B905" s="338"/>
      <c r="C905" s="338"/>
      <c r="D905" s="338"/>
      <c r="E905" s="338"/>
      <c r="F905" s="338"/>
      <c r="G905" s="338"/>
      <c r="H905" s="338"/>
      <c r="I905" s="338"/>
      <c r="J905" s="338"/>
      <c r="K905" s="338"/>
      <c r="L905" s="338"/>
      <c r="M905" s="338"/>
      <c r="N905" s="338"/>
      <c r="O905" s="338"/>
      <c r="P905" s="338"/>
      <c r="Q905" s="338"/>
      <c r="R905" s="338"/>
      <c r="S905" s="338"/>
      <c r="T905" s="338"/>
      <c r="U905" s="338"/>
      <c r="V905" s="338"/>
      <c r="W905" s="338"/>
      <c r="X905" s="338"/>
      <c r="Y905" s="338"/>
      <c r="Z905" s="338"/>
    </row>
    <row r="906" spans="1:26" ht="15.75" customHeight="1" x14ac:dyDescent="0.25">
      <c r="A906" s="337"/>
      <c r="B906" s="338"/>
      <c r="C906" s="338"/>
      <c r="D906" s="338"/>
      <c r="E906" s="338"/>
      <c r="F906" s="338"/>
      <c r="G906" s="338"/>
      <c r="H906" s="338"/>
      <c r="I906" s="338"/>
      <c r="J906" s="338"/>
      <c r="K906" s="338"/>
      <c r="L906" s="338"/>
      <c r="M906" s="338"/>
      <c r="N906" s="338"/>
      <c r="O906" s="338"/>
      <c r="P906" s="338"/>
      <c r="Q906" s="338"/>
      <c r="R906" s="338"/>
      <c r="S906" s="338"/>
      <c r="T906" s="338"/>
      <c r="U906" s="338"/>
      <c r="V906" s="338"/>
      <c r="W906" s="338"/>
      <c r="X906" s="338"/>
      <c r="Y906" s="338"/>
      <c r="Z906" s="338"/>
    </row>
    <row r="907" spans="1:26" ht="15.75" customHeight="1" x14ac:dyDescent="0.25">
      <c r="A907" s="337"/>
      <c r="B907" s="338"/>
      <c r="C907" s="338"/>
      <c r="D907" s="338"/>
      <c r="E907" s="338"/>
      <c r="F907" s="338"/>
      <c r="G907" s="338"/>
      <c r="H907" s="338"/>
      <c r="I907" s="338"/>
      <c r="J907" s="338"/>
      <c r="K907" s="338"/>
      <c r="L907" s="338"/>
      <c r="M907" s="338"/>
      <c r="N907" s="338"/>
      <c r="O907" s="338"/>
      <c r="P907" s="338"/>
      <c r="Q907" s="338"/>
      <c r="R907" s="338"/>
      <c r="S907" s="338"/>
      <c r="T907" s="338"/>
      <c r="U907" s="338"/>
      <c r="V907" s="338"/>
      <c r="W907" s="338"/>
      <c r="X907" s="338"/>
      <c r="Y907" s="338"/>
      <c r="Z907" s="338"/>
    </row>
    <row r="908" spans="1:26" ht="15.75" customHeight="1" x14ac:dyDescent="0.25">
      <c r="A908" s="337"/>
      <c r="B908" s="338"/>
      <c r="C908" s="338"/>
      <c r="D908" s="338"/>
      <c r="E908" s="338"/>
      <c r="F908" s="338"/>
      <c r="G908" s="338"/>
      <c r="H908" s="338"/>
      <c r="I908" s="338"/>
      <c r="J908" s="338"/>
      <c r="K908" s="338"/>
      <c r="L908" s="338"/>
      <c r="M908" s="338"/>
      <c r="N908" s="338"/>
      <c r="O908" s="338"/>
      <c r="P908" s="338"/>
      <c r="Q908" s="338"/>
      <c r="R908" s="338"/>
      <c r="S908" s="338"/>
      <c r="T908" s="338"/>
      <c r="U908" s="338"/>
      <c r="V908" s="338"/>
      <c r="W908" s="338"/>
      <c r="X908" s="338"/>
      <c r="Y908" s="338"/>
      <c r="Z908" s="338"/>
    </row>
    <row r="909" spans="1:26" ht="15.75" customHeight="1" x14ac:dyDescent="0.25">
      <c r="A909" s="337"/>
      <c r="B909" s="338"/>
      <c r="C909" s="338"/>
      <c r="D909" s="338"/>
      <c r="E909" s="338"/>
      <c r="F909" s="338"/>
      <c r="G909" s="338"/>
      <c r="H909" s="338"/>
      <c r="I909" s="338"/>
      <c r="J909" s="338"/>
      <c r="K909" s="338"/>
      <c r="L909" s="338"/>
      <c r="M909" s="338"/>
      <c r="N909" s="338"/>
      <c r="O909" s="338"/>
      <c r="P909" s="338"/>
      <c r="Q909" s="338"/>
      <c r="R909" s="338"/>
      <c r="S909" s="338"/>
      <c r="T909" s="338"/>
      <c r="U909" s="338"/>
      <c r="V909" s="338"/>
      <c r="W909" s="338"/>
      <c r="X909" s="338"/>
      <c r="Y909" s="338"/>
      <c r="Z909" s="338"/>
    </row>
    <row r="910" spans="1:26" ht="15.75" customHeight="1" x14ac:dyDescent="0.25">
      <c r="A910" s="337"/>
      <c r="B910" s="338"/>
      <c r="C910" s="338"/>
      <c r="D910" s="338"/>
      <c r="E910" s="338"/>
      <c r="F910" s="338"/>
      <c r="G910" s="338"/>
      <c r="H910" s="338"/>
      <c r="I910" s="338"/>
      <c r="J910" s="338"/>
      <c r="K910" s="338"/>
      <c r="L910" s="338"/>
      <c r="M910" s="338"/>
      <c r="N910" s="338"/>
      <c r="O910" s="338"/>
      <c r="P910" s="338"/>
      <c r="Q910" s="338"/>
      <c r="R910" s="338"/>
      <c r="S910" s="338"/>
      <c r="T910" s="338"/>
      <c r="U910" s="338"/>
      <c r="V910" s="338"/>
      <c r="W910" s="338"/>
      <c r="X910" s="338"/>
      <c r="Y910" s="338"/>
      <c r="Z910" s="338"/>
    </row>
    <row r="911" spans="1:26" ht="15.75" customHeight="1" x14ac:dyDescent="0.25">
      <c r="A911" s="337"/>
      <c r="B911" s="338"/>
      <c r="C911" s="338"/>
      <c r="D911" s="338"/>
      <c r="E911" s="338"/>
      <c r="F911" s="338"/>
      <c r="G911" s="338"/>
      <c r="H911" s="338"/>
      <c r="I911" s="338"/>
      <c r="J911" s="338"/>
      <c r="K911" s="338"/>
      <c r="L911" s="338"/>
      <c r="M911" s="338"/>
      <c r="N911" s="338"/>
      <c r="O911" s="338"/>
      <c r="P911" s="338"/>
      <c r="Q911" s="338"/>
      <c r="R911" s="338"/>
      <c r="S911" s="338"/>
      <c r="T911" s="338"/>
      <c r="U911" s="338"/>
      <c r="V911" s="338"/>
      <c r="W911" s="338"/>
      <c r="X911" s="338"/>
      <c r="Y911" s="338"/>
      <c r="Z911" s="338"/>
    </row>
    <row r="912" spans="1:26" ht="15.75" customHeight="1" x14ac:dyDescent="0.25">
      <c r="A912" s="337"/>
      <c r="B912" s="338"/>
      <c r="C912" s="338"/>
      <c r="D912" s="338"/>
      <c r="E912" s="338"/>
      <c r="F912" s="338"/>
      <c r="G912" s="338"/>
      <c r="H912" s="338"/>
      <c r="I912" s="338"/>
      <c r="J912" s="338"/>
      <c r="K912" s="338"/>
      <c r="L912" s="338"/>
      <c r="M912" s="338"/>
      <c r="N912" s="338"/>
      <c r="O912" s="338"/>
      <c r="P912" s="338"/>
      <c r="Q912" s="338"/>
      <c r="R912" s="338"/>
      <c r="S912" s="338"/>
      <c r="T912" s="338"/>
      <c r="U912" s="338"/>
      <c r="V912" s="338"/>
      <c r="W912" s="338"/>
      <c r="X912" s="338"/>
      <c r="Y912" s="338"/>
      <c r="Z912" s="338"/>
    </row>
    <row r="913" spans="1:26" ht="15.75" customHeight="1" x14ac:dyDescent="0.25">
      <c r="A913" s="337"/>
      <c r="B913" s="338"/>
      <c r="C913" s="338"/>
      <c r="D913" s="338"/>
      <c r="E913" s="338"/>
      <c r="F913" s="338"/>
      <c r="G913" s="338"/>
      <c r="H913" s="338"/>
      <c r="I913" s="338"/>
      <c r="J913" s="338"/>
      <c r="K913" s="338"/>
      <c r="L913" s="338"/>
      <c r="M913" s="338"/>
      <c r="N913" s="338"/>
      <c r="O913" s="338"/>
      <c r="P913" s="338"/>
      <c r="Q913" s="338"/>
      <c r="R913" s="338"/>
      <c r="S913" s="338"/>
      <c r="T913" s="338"/>
      <c r="U913" s="338"/>
      <c r="V913" s="338"/>
      <c r="W913" s="338"/>
      <c r="X913" s="338"/>
      <c r="Y913" s="338"/>
      <c r="Z913" s="338"/>
    </row>
    <row r="914" spans="1:26" ht="15.75" customHeight="1" x14ac:dyDescent="0.25">
      <c r="A914" s="337"/>
      <c r="B914" s="338"/>
      <c r="C914" s="338"/>
      <c r="D914" s="338"/>
      <c r="E914" s="338"/>
      <c r="F914" s="338"/>
      <c r="G914" s="338"/>
      <c r="H914" s="338"/>
      <c r="I914" s="338"/>
      <c r="J914" s="338"/>
      <c r="K914" s="338"/>
      <c r="L914" s="338"/>
      <c r="M914" s="338"/>
      <c r="N914" s="338"/>
      <c r="O914" s="338"/>
      <c r="P914" s="338"/>
      <c r="Q914" s="338"/>
      <c r="R914" s="338"/>
      <c r="S914" s="338"/>
      <c r="T914" s="338"/>
      <c r="U914" s="338"/>
      <c r="V914" s="338"/>
      <c r="W914" s="338"/>
      <c r="X914" s="338"/>
      <c r="Y914" s="338"/>
      <c r="Z914" s="338"/>
    </row>
    <row r="915" spans="1:26" ht="15.75" customHeight="1" x14ac:dyDescent="0.25">
      <c r="A915" s="337"/>
      <c r="B915" s="338"/>
      <c r="C915" s="338"/>
      <c r="D915" s="338"/>
      <c r="E915" s="338"/>
      <c r="F915" s="338"/>
      <c r="G915" s="338"/>
      <c r="H915" s="338"/>
      <c r="I915" s="338"/>
      <c r="J915" s="338"/>
      <c r="K915" s="338"/>
      <c r="L915" s="338"/>
      <c r="M915" s="338"/>
      <c r="N915" s="338"/>
      <c r="O915" s="338"/>
      <c r="P915" s="338"/>
      <c r="Q915" s="338"/>
      <c r="R915" s="338"/>
      <c r="S915" s="338"/>
      <c r="T915" s="338"/>
      <c r="U915" s="338"/>
      <c r="V915" s="338"/>
      <c r="W915" s="338"/>
      <c r="X915" s="338"/>
      <c r="Y915" s="338"/>
      <c r="Z915" s="338"/>
    </row>
    <row r="916" spans="1:26" ht="15.75" customHeight="1" x14ac:dyDescent="0.25">
      <c r="A916" s="337"/>
      <c r="B916" s="338"/>
      <c r="C916" s="338"/>
      <c r="D916" s="338"/>
      <c r="E916" s="338"/>
      <c r="F916" s="338"/>
      <c r="G916" s="338"/>
      <c r="H916" s="338"/>
      <c r="I916" s="338"/>
      <c r="J916" s="338"/>
      <c r="K916" s="338"/>
      <c r="L916" s="338"/>
      <c r="M916" s="338"/>
      <c r="N916" s="338"/>
      <c r="O916" s="338"/>
      <c r="P916" s="338"/>
      <c r="Q916" s="338"/>
      <c r="R916" s="338"/>
      <c r="S916" s="338"/>
      <c r="T916" s="338"/>
      <c r="U916" s="338"/>
      <c r="V916" s="338"/>
      <c r="W916" s="338"/>
      <c r="X916" s="338"/>
      <c r="Y916" s="338"/>
      <c r="Z916" s="338"/>
    </row>
    <row r="917" spans="1:26" ht="15.75" customHeight="1" x14ac:dyDescent="0.25">
      <c r="A917" s="337"/>
      <c r="B917" s="338"/>
      <c r="C917" s="338"/>
      <c r="D917" s="338"/>
      <c r="E917" s="338"/>
      <c r="F917" s="338"/>
      <c r="G917" s="338"/>
      <c r="H917" s="338"/>
      <c r="I917" s="338"/>
      <c r="J917" s="338"/>
      <c r="K917" s="338"/>
      <c r="L917" s="338"/>
      <c r="M917" s="338"/>
      <c r="N917" s="338"/>
      <c r="O917" s="338"/>
      <c r="P917" s="338"/>
      <c r="Q917" s="338"/>
      <c r="R917" s="338"/>
      <c r="S917" s="338"/>
      <c r="T917" s="338"/>
      <c r="U917" s="338"/>
      <c r="V917" s="338"/>
      <c r="W917" s="338"/>
      <c r="X917" s="338"/>
      <c r="Y917" s="338"/>
      <c r="Z917" s="338"/>
    </row>
    <row r="918" spans="1:26" ht="15.75" customHeight="1" x14ac:dyDescent="0.25">
      <c r="A918" s="337"/>
      <c r="B918" s="338"/>
      <c r="C918" s="338"/>
      <c r="D918" s="338"/>
      <c r="E918" s="338"/>
      <c r="F918" s="338"/>
      <c r="G918" s="338"/>
      <c r="H918" s="338"/>
      <c r="I918" s="338"/>
      <c r="J918" s="338"/>
      <c r="K918" s="338"/>
      <c r="L918" s="338"/>
      <c r="M918" s="338"/>
      <c r="N918" s="338"/>
      <c r="O918" s="338"/>
      <c r="P918" s="338"/>
      <c r="Q918" s="338"/>
      <c r="R918" s="338"/>
      <c r="S918" s="338"/>
      <c r="T918" s="338"/>
      <c r="U918" s="338"/>
      <c r="V918" s="338"/>
      <c r="W918" s="338"/>
      <c r="X918" s="338"/>
      <c r="Y918" s="338"/>
      <c r="Z918" s="338"/>
    </row>
    <row r="919" spans="1:26" ht="15.75" customHeight="1" x14ac:dyDescent="0.25">
      <c r="A919" s="337"/>
      <c r="B919" s="338"/>
      <c r="C919" s="338"/>
      <c r="D919" s="338"/>
      <c r="E919" s="338"/>
      <c r="F919" s="338"/>
      <c r="G919" s="338"/>
      <c r="H919" s="338"/>
      <c r="I919" s="338"/>
      <c r="J919" s="338"/>
      <c r="K919" s="338"/>
      <c r="L919" s="338"/>
      <c r="M919" s="338"/>
      <c r="N919" s="338"/>
      <c r="O919" s="338"/>
      <c r="P919" s="338"/>
      <c r="Q919" s="338"/>
      <c r="R919" s="338"/>
      <c r="S919" s="338"/>
      <c r="T919" s="338"/>
      <c r="U919" s="338"/>
      <c r="V919" s="338"/>
      <c r="W919" s="338"/>
      <c r="X919" s="338"/>
      <c r="Y919" s="338"/>
      <c r="Z919" s="338"/>
    </row>
    <row r="920" spans="1:26" ht="15.75" customHeight="1" x14ac:dyDescent="0.25">
      <c r="A920" s="337"/>
      <c r="B920" s="338"/>
      <c r="C920" s="338"/>
      <c r="D920" s="338"/>
      <c r="E920" s="338"/>
      <c r="F920" s="338"/>
      <c r="G920" s="338"/>
      <c r="H920" s="338"/>
      <c r="I920" s="338"/>
      <c r="J920" s="338"/>
      <c r="K920" s="338"/>
      <c r="L920" s="338"/>
      <c r="M920" s="338"/>
      <c r="N920" s="338"/>
      <c r="O920" s="338"/>
      <c r="P920" s="338"/>
      <c r="Q920" s="338"/>
      <c r="R920" s="338"/>
      <c r="S920" s="338"/>
      <c r="T920" s="338"/>
      <c r="U920" s="338"/>
      <c r="V920" s="338"/>
      <c r="W920" s="338"/>
      <c r="X920" s="338"/>
      <c r="Y920" s="338"/>
      <c r="Z920" s="338"/>
    </row>
    <row r="921" spans="1:26" ht="15.75" customHeight="1" x14ac:dyDescent="0.25">
      <c r="A921" s="337"/>
      <c r="B921" s="338"/>
      <c r="C921" s="338"/>
      <c r="D921" s="338"/>
      <c r="E921" s="338"/>
      <c r="F921" s="338"/>
      <c r="G921" s="338"/>
      <c r="H921" s="338"/>
      <c r="I921" s="338"/>
      <c r="J921" s="338"/>
      <c r="K921" s="338"/>
      <c r="L921" s="338"/>
      <c r="M921" s="338"/>
      <c r="N921" s="338"/>
      <c r="O921" s="338"/>
      <c r="P921" s="338"/>
      <c r="Q921" s="338"/>
      <c r="R921" s="338"/>
      <c r="S921" s="338"/>
      <c r="T921" s="338"/>
      <c r="U921" s="338"/>
      <c r="V921" s="338"/>
      <c r="W921" s="338"/>
      <c r="X921" s="338"/>
      <c r="Y921" s="338"/>
      <c r="Z921" s="338"/>
    </row>
    <row r="922" spans="1:26" ht="15.75" customHeight="1" x14ac:dyDescent="0.25">
      <c r="A922" s="337"/>
      <c r="B922" s="338"/>
      <c r="C922" s="338"/>
      <c r="D922" s="338"/>
      <c r="E922" s="338"/>
      <c r="F922" s="338"/>
      <c r="G922" s="338"/>
      <c r="H922" s="338"/>
      <c r="I922" s="338"/>
      <c r="J922" s="338"/>
      <c r="K922" s="338"/>
      <c r="L922" s="338"/>
      <c r="M922" s="338"/>
      <c r="N922" s="338"/>
      <c r="O922" s="338"/>
      <c r="P922" s="338"/>
      <c r="Q922" s="338"/>
      <c r="R922" s="338"/>
      <c r="S922" s="338"/>
      <c r="T922" s="338"/>
      <c r="U922" s="338"/>
      <c r="V922" s="338"/>
      <c r="W922" s="338"/>
      <c r="X922" s="338"/>
      <c r="Y922" s="338"/>
      <c r="Z922" s="338"/>
    </row>
    <row r="923" spans="1:26" ht="15.75" customHeight="1" x14ac:dyDescent="0.25">
      <c r="A923" s="337"/>
      <c r="B923" s="338"/>
      <c r="C923" s="338"/>
      <c r="D923" s="338"/>
      <c r="E923" s="338"/>
      <c r="F923" s="338"/>
      <c r="G923" s="338"/>
      <c r="H923" s="338"/>
      <c r="I923" s="338"/>
      <c r="J923" s="338"/>
      <c r="K923" s="338"/>
      <c r="L923" s="338"/>
      <c r="M923" s="338"/>
      <c r="N923" s="338"/>
      <c r="O923" s="338"/>
      <c r="P923" s="338"/>
      <c r="Q923" s="338"/>
      <c r="R923" s="338"/>
      <c r="S923" s="338"/>
      <c r="T923" s="338"/>
      <c r="U923" s="338"/>
      <c r="V923" s="338"/>
      <c r="W923" s="338"/>
      <c r="X923" s="338"/>
      <c r="Y923" s="338"/>
      <c r="Z923" s="338"/>
    </row>
    <row r="924" spans="1:26" ht="15.75" customHeight="1" x14ac:dyDescent="0.25">
      <c r="A924" s="337"/>
      <c r="B924" s="338"/>
      <c r="C924" s="338"/>
      <c r="D924" s="338"/>
      <c r="E924" s="338"/>
      <c r="F924" s="338"/>
      <c r="G924" s="338"/>
      <c r="H924" s="338"/>
      <c r="I924" s="338"/>
      <c r="J924" s="338"/>
      <c r="K924" s="338"/>
      <c r="L924" s="338"/>
      <c r="M924" s="338"/>
      <c r="N924" s="338"/>
      <c r="O924" s="338"/>
      <c r="P924" s="338"/>
      <c r="Q924" s="338"/>
      <c r="R924" s="338"/>
      <c r="S924" s="338"/>
      <c r="T924" s="338"/>
      <c r="U924" s="338"/>
      <c r="V924" s="338"/>
      <c r="W924" s="338"/>
      <c r="X924" s="338"/>
      <c r="Y924" s="338"/>
      <c r="Z924" s="338"/>
    </row>
    <row r="925" spans="1:26" ht="15.75" customHeight="1" x14ac:dyDescent="0.25">
      <c r="A925" s="337"/>
      <c r="B925" s="338"/>
      <c r="C925" s="338"/>
      <c r="D925" s="338"/>
      <c r="E925" s="338"/>
      <c r="F925" s="338"/>
      <c r="G925" s="338"/>
      <c r="H925" s="338"/>
      <c r="I925" s="338"/>
      <c r="J925" s="338"/>
      <c r="K925" s="338"/>
      <c r="L925" s="338"/>
      <c r="M925" s="338"/>
      <c r="N925" s="338"/>
      <c r="O925" s="338"/>
      <c r="P925" s="338"/>
      <c r="Q925" s="338"/>
      <c r="R925" s="338"/>
      <c r="S925" s="338"/>
      <c r="T925" s="338"/>
      <c r="U925" s="338"/>
      <c r="V925" s="338"/>
      <c r="W925" s="338"/>
      <c r="X925" s="338"/>
      <c r="Y925" s="338"/>
      <c r="Z925" s="338"/>
    </row>
    <row r="926" spans="1:26" ht="15.75" customHeight="1" x14ac:dyDescent="0.25">
      <c r="A926" s="337"/>
      <c r="B926" s="338"/>
      <c r="C926" s="338"/>
      <c r="D926" s="338"/>
      <c r="E926" s="338"/>
      <c r="F926" s="338"/>
      <c r="G926" s="338"/>
      <c r="H926" s="338"/>
      <c r="I926" s="338"/>
      <c r="J926" s="338"/>
      <c r="K926" s="338"/>
      <c r="L926" s="338"/>
      <c r="M926" s="338"/>
      <c r="N926" s="338"/>
      <c r="O926" s="338"/>
      <c r="P926" s="338"/>
      <c r="Q926" s="338"/>
      <c r="R926" s="338"/>
      <c r="S926" s="338"/>
      <c r="T926" s="338"/>
      <c r="U926" s="338"/>
      <c r="V926" s="338"/>
      <c r="W926" s="338"/>
      <c r="X926" s="338"/>
      <c r="Y926" s="338"/>
      <c r="Z926" s="338"/>
    </row>
    <row r="927" spans="1:26" ht="15.75" customHeight="1" x14ac:dyDescent="0.25">
      <c r="A927" s="337"/>
      <c r="B927" s="338"/>
      <c r="C927" s="338"/>
      <c r="D927" s="338"/>
      <c r="E927" s="338"/>
      <c r="F927" s="338"/>
      <c r="G927" s="338"/>
      <c r="H927" s="338"/>
      <c r="I927" s="338"/>
      <c r="J927" s="338"/>
      <c r="K927" s="338"/>
      <c r="L927" s="338"/>
      <c r="M927" s="338"/>
      <c r="N927" s="338"/>
      <c r="O927" s="338"/>
      <c r="P927" s="338"/>
      <c r="Q927" s="338"/>
      <c r="R927" s="338"/>
      <c r="S927" s="338"/>
      <c r="T927" s="338"/>
      <c r="U927" s="338"/>
      <c r="V927" s="338"/>
      <c r="W927" s="338"/>
      <c r="X927" s="338"/>
      <c r="Y927" s="338"/>
      <c r="Z927" s="338"/>
    </row>
    <row r="928" spans="1:26" ht="15.75" customHeight="1" x14ac:dyDescent="0.25">
      <c r="A928" s="337"/>
      <c r="B928" s="338"/>
      <c r="C928" s="338"/>
      <c r="D928" s="338"/>
      <c r="E928" s="338"/>
      <c r="F928" s="338"/>
      <c r="G928" s="338"/>
      <c r="H928" s="338"/>
      <c r="I928" s="338"/>
      <c r="J928" s="338"/>
      <c r="K928" s="338"/>
      <c r="L928" s="338"/>
      <c r="M928" s="338"/>
      <c r="N928" s="338"/>
      <c r="O928" s="338"/>
      <c r="P928" s="338"/>
      <c r="Q928" s="338"/>
      <c r="R928" s="338"/>
      <c r="S928" s="338"/>
      <c r="T928" s="338"/>
      <c r="U928" s="338"/>
      <c r="V928" s="338"/>
      <c r="W928" s="338"/>
      <c r="X928" s="338"/>
      <c r="Y928" s="338"/>
      <c r="Z928" s="338"/>
    </row>
    <row r="929" spans="1:26" ht="15.75" customHeight="1" x14ac:dyDescent="0.25">
      <c r="A929" s="337"/>
      <c r="B929" s="338"/>
      <c r="C929" s="338"/>
      <c r="D929" s="338"/>
      <c r="E929" s="338"/>
      <c r="F929" s="338"/>
      <c r="G929" s="338"/>
      <c r="H929" s="338"/>
      <c r="I929" s="338"/>
      <c r="J929" s="338"/>
      <c r="K929" s="338"/>
      <c r="L929" s="338"/>
      <c r="M929" s="338"/>
      <c r="N929" s="338"/>
      <c r="O929" s="338"/>
      <c r="P929" s="338"/>
      <c r="Q929" s="338"/>
      <c r="R929" s="338"/>
      <c r="S929" s="338"/>
      <c r="T929" s="338"/>
      <c r="U929" s="338"/>
      <c r="V929" s="338"/>
      <c r="W929" s="338"/>
      <c r="X929" s="338"/>
      <c r="Y929" s="338"/>
      <c r="Z929" s="338"/>
    </row>
    <row r="930" spans="1:26" ht="15.75" customHeight="1" x14ac:dyDescent="0.25">
      <c r="A930" s="337"/>
      <c r="B930" s="338"/>
      <c r="C930" s="338"/>
      <c r="D930" s="338"/>
      <c r="E930" s="338"/>
      <c r="F930" s="338"/>
      <c r="G930" s="338"/>
      <c r="H930" s="338"/>
      <c r="I930" s="338"/>
      <c r="J930" s="338"/>
      <c r="K930" s="338"/>
      <c r="L930" s="338"/>
      <c r="M930" s="338"/>
      <c r="N930" s="338"/>
      <c r="O930" s="338"/>
      <c r="P930" s="338"/>
      <c r="Q930" s="338"/>
      <c r="R930" s="338"/>
      <c r="S930" s="338"/>
      <c r="T930" s="338"/>
      <c r="U930" s="338"/>
      <c r="V930" s="338"/>
      <c r="W930" s="338"/>
      <c r="X930" s="338"/>
      <c r="Y930" s="338"/>
      <c r="Z930" s="338"/>
    </row>
    <row r="931" spans="1:26" ht="15.75" customHeight="1" x14ac:dyDescent="0.25">
      <c r="A931" s="337"/>
      <c r="B931" s="338"/>
      <c r="C931" s="338"/>
      <c r="D931" s="338"/>
      <c r="E931" s="338"/>
      <c r="F931" s="338"/>
      <c r="G931" s="338"/>
      <c r="H931" s="338"/>
      <c r="I931" s="338"/>
      <c r="J931" s="338"/>
      <c r="K931" s="338"/>
      <c r="L931" s="338"/>
      <c r="M931" s="338"/>
      <c r="N931" s="338"/>
      <c r="O931" s="338"/>
      <c r="P931" s="338"/>
      <c r="Q931" s="338"/>
      <c r="R931" s="338"/>
      <c r="S931" s="338"/>
      <c r="T931" s="338"/>
      <c r="U931" s="338"/>
      <c r="V931" s="338"/>
      <c r="W931" s="338"/>
      <c r="X931" s="338"/>
      <c r="Y931" s="338"/>
      <c r="Z931" s="338"/>
    </row>
    <row r="932" spans="1:26" ht="15.75" customHeight="1" x14ac:dyDescent="0.25">
      <c r="A932" s="337"/>
      <c r="B932" s="338"/>
      <c r="C932" s="338"/>
      <c r="D932" s="338"/>
      <c r="E932" s="338"/>
      <c r="F932" s="338"/>
      <c r="G932" s="338"/>
      <c r="H932" s="338"/>
      <c r="I932" s="338"/>
      <c r="J932" s="338"/>
      <c r="K932" s="338"/>
      <c r="L932" s="338"/>
      <c r="M932" s="338"/>
      <c r="N932" s="338"/>
      <c r="O932" s="338"/>
      <c r="P932" s="338"/>
      <c r="Q932" s="338"/>
      <c r="R932" s="338"/>
      <c r="S932" s="338"/>
      <c r="T932" s="338"/>
      <c r="U932" s="338"/>
      <c r="V932" s="338"/>
      <c r="W932" s="338"/>
      <c r="X932" s="338"/>
      <c r="Y932" s="338"/>
      <c r="Z932" s="338"/>
    </row>
    <row r="933" spans="1:26" ht="15.75" customHeight="1" x14ac:dyDescent="0.25">
      <c r="A933" s="337"/>
      <c r="B933" s="338"/>
      <c r="C933" s="338"/>
      <c r="D933" s="338"/>
      <c r="E933" s="338"/>
      <c r="F933" s="338"/>
      <c r="G933" s="338"/>
      <c r="H933" s="338"/>
      <c r="I933" s="338"/>
      <c r="J933" s="338"/>
      <c r="K933" s="338"/>
      <c r="L933" s="338"/>
      <c r="M933" s="338"/>
      <c r="N933" s="338"/>
      <c r="O933" s="338"/>
      <c r="P933" s="338"/>
      <c r="Q933" s="338"/>
      <c r="R933" s="338"/>
      <c r="S933" s="338"/>
      <c r="T933" s="338"/>
      <c r="U933" s="338"/>
      <c r="V933" s="338"/>
      <c r="W933" s="338"/>
      <c r="X933" s="338"/>
      <c r="Y933" s="338"/>
      <c r="Z933" s="338"/>
    </row>
    <row r="934" spans="1:26" ht="15.75" customHeight="1" x14ac:dyDescent="0.25">
      <c r="A934" s="337"/>
      <c r="B934" s="338"/>
      <c r="C934" s="338"/>
      <c r="D934" s="338"/>
      <c r="E934" s="338"/>
      <c r="F934" s="338"/>
      <c r="G934" s="338"/>
      <c r="H934" s="338"/>
      <c r="I934" s="338"/>
      <c r="J934" s="338"/>
      <c r="K934" s="338"/>
      <c r="L934" s="338"/>
      <c r="M934" s="338"/>
      <c r="N934" s="338"/>
      <c r="O934" s="338"/>
      <c r="P934" s="338"/>
      <c r="Q934" s="338"/>
      <c r="R934" s="338"/>
      <c r="S934" s="338"/>
      <c r="T934" s="338"/>
      <c r="U934" s="338"/>
      <c r="V934" s="338"/>
      <c r="W934" s="338"/>
      <c r="X934" s="338"/>
      <c r="Y934" s="338"/>
      <c r="Z934" s="338"/>
    </row>
    <row r="935" spans="1:26" ht="15.75" customHeight="1" x14ac:dyDescent="0.25">
      <c r="A935" s="337"/>
      <c r="B935" s="338"/>
      <c r="C935" s="338"/>
      <c r="D935" s="338"/>
      <c r="E935" s="338"/>
      <c r="F935" s="338"/>
      <c r="G935" s="338"/>
      <c r="H935" s="338"/>
      <c r="I935" s="338"/>
      <c r="J935" s="338"/>
      <c r="K935" s="338"/>
      <c r="L935" s="338"/>
      <c r="M935" s="338"/>
      <c r="N935" s="338"/>
      <c r="O935" s="338"/>
      <c r="P935" s="338"/>
      <c r="Q935" s="338"/>
      <c r="R935" s="338"/>
      <c r="S935" s="338"/>
      <c r="T935" s="338"/>
      <c r="U935" s="338"/>
      <c r="V935" s="338"/>
      <c r="W935" s="338"/>
      <c r="X935" s="338"/>
      <c r="Y935" s="338"/>
      <c r="Z935" s="338"/>
    </row>
    <row r="936" spans="1:26" ht="15.75" customHeight="1" x14ac:dyDescent="0.25">
      <c r="A936" s="337"/>
      <c r="B936" s="338"/>
      <c r="C936" s="338"/>
      <c r="D936" s="338"/>
      <c r="E936" s="338"/>
      <c r="F936" s="338"/>
      <c r="G936" s="338"/>
      <c r="H936" s="338"/>
      <c r="I936" s="338"/>
      <c r="J936" s="338"/>
      <c r="K936" s="338"/>
      <c r="L936" s="338"/>
      <c r="M936" s="338"/>
      <c r="N936" s="338"/>
      <c r="O936" s="338"/>
      <c r="P936" s="338"/>
      <c r="Q936" s="338"/>
      <c r="R936" s="338"/>
      <c r="S936" s="338"/>
      <c r="T936" s="338"/>
      <c r="U936" s="338"/>
      <c r="V936" s="338"/>
      <c r="W936" s="338"/>
      <c r="X936" s="338"/>
      <c r="Y936" s="338"/>
      <c r="Z936" s="338"/>
    </row>
    <row r="937" spans="1:26" ht="15.75" customHeight="1" x14ac:dyDescent="0.25">
      <c r="A937" s="337"/>
      <c r="B937" s="338"/>
      <c r="C937" s="338"/>
      <c r="D937" s="338"/>
      <c r="E937" s="338"/>
      <c r="F937" s="338"/>
      <c r="G937" s="338"/>
      <c r="H937" s="338"/>
      <c r="I937" s="338"/>
      <c r="J937" s="338"/>
      <c r="K937" s="338"/>
      <c r="L937" s="338"/>
      <c r="M937" s="338"/>
      <c r="N937" s="338"/>
      <c r="O937" s="338"/>
      <c r="P937" s="338"/>
      <c r="Q937" s="338"/>
      <c r="R937" s="338"/>
      <c r="S937" s="338"/>
      <c r="T937" s="338"/>
      <c r="U937" s="338"/>
      <c r="V937" s="338"/>
      <c r="W937" s="338"/>
      <c r="X937" s="338"/>
      <c r="Y937" s="338"/>
      <c r="Z937" s="338"/>
    </row>
    <row r="938" spans="1:26" ht="15.75" customHeight="1" x14ac:dyDescent="0.25">
      <c r="A938" s="337"/>
      <c r="B938" s="338"/>
      <c r="C938" s="338"/>
      <c r="D938" s="338"/>
      <c r="E938" s="338"/>
      <c r="F938" s="338"/>
      <c r="G938" s="338"/>
      <c r="H938" s="338"/>
      <c r="I938" s="338"/>
      <c r="J938" s="338"/>
      <c r="K938" s="338"/>
      <c r="L938" s="338"/>
      <c r="M938" s="338"/>
      <c r="N938" s="338"/>
      <c r="O938" s="338"/>
      <c r="P938" s="338"/>
      <c r="Q938" s="338"/>
      <c r="R938" s="338"/>
      <c r="S938" s="338"/>
      <c r="T938" s="338"/>
      <c r="U938" s="338"/>
      <c r="V938" s="338"/>
      <c r="W938" s="338"/>
      <c r="X938" s="338"/>
      <c r="Y938" s="338"/>
      <c r="Z938" s="338"/>
    </row>
    <row r="939" spans="1:26" ht="15.75" customHeight="1" x14ac:dyDescent="0.25">
      <c r="A939" s="337"/>
      <c r="B939" s="338"/>
      <c r="C939" s="338"/>
      <c r="D939" s="338"/>
      <c r="E939" s="338"/>
      <c r="F939" s="338"/>
      <c r="G939" s="338"/>
      <c r="H939" s="338"/>
      <c r="I939" s="338"/>
      <c r="J939" s="338"/>
      <c r="K939" s="338"/>
      <c r="L939" s="338"/>
      <c r="M939" s="338"/>
      <c r="N939" s="338"/>
      <c r="O939" s="338"/>
      <c r="P939" s="338"/>
      <c r="Q939" s="338"/>
      <c r="R939" s="338"/>
      <c r="S939" s="338"/>
      <c r="T939" s="338"/>
      <c r="U939" s="338"/>
      <c r="V939" s="338"/>
      <c r="W939" s="338"/>
      <c r="X939" s="338"/>
      <c r="Y939" s="338"/>
      <c r="Z939" s="338"/>
    </row>
    <row r="940" spans="1:26" ht="15.75" customHeight="1" x14ac:dyDescent="0.25">
      <c r="A940" s="337"/>
      <c r="B940" s="338"/>
      <c r="C940" s="338"/>
      <c r="D940" s="338"/>
      <c r="E940" s="338"/>
      <c r="F940" s="338"/>
      <c r="G940" s="338"/>
      <c r="H940" s="338"/>
      <c r="I940" s="338"/>
      <c r="J940" s="338"/>
      <c r="K940" s="338"/>
      <c r="L940" s="338"/>
      <c r="M940" s="338"/>
      <c r="N940" s="338"/>
      <c r="O940" s="338"/>
      <c r="P940" s="338"/>
      <c r="Q940" s="338"/>
      <c r="R940" s="338"/>
      <c r="S940" s="338"/>
      <c r="T940" s="338"/>
      <c r="U940" s="338"/>
      <c r="V940" s="338"/>
      <c r="W940" s="338"/>
      <c r="X940" s="338"/>
      <c r="Y940" s="338"/>
      <c r="Z940" s="338"/>
    </row>
    <row r="941" spans="1:26" ht="15.75" customHeight="1" x14ac:dyDescent="0.25">
      <c r="A941" s="337"/>
      <c r="B941" s="338"/>
      <c r="C941" s="338"/>
      <c r="D941" s="338"/>
      <c r="E941" s="338"/>
      <c r="F941" s="338"/>
      <c r="G941" s="338"/>
      <c r="H941" s="338"/>
      <c r="I941" s="338"/>
      <c r="J941" s="338"/>
      <c r="K941" s="338"/>
      <c r="L941" s="338"/>
      <c r="M941" s="338"/>
      <c r="N941" s="338"/>
      <c r="O941" s="338"/>
      <c r="P941" s="338"/>
      <c r="Q941" s="338"/>
      <c r="R941" s="338"/>
      <c r="S941" s="338"/>
      <c r="T941" s="338"/>
      <c r="U941" s="338"/>
      <c r="V941" s="338"/>
      <c r="W941" s="338"/>
      <c r="X941" s="338"/>
      <c r="Y941" s="338"/>
      <c r="Z941" s="338"/>
    </row>
    <row r="942" spans="1:26" ht="15.75" customHeight="1" x14ac:dyDescent="0.25">
      <c r="A942" s="337"/>
      <c r="B942" s="338"/>
      <c r="C942" s="338"/>
      <c r="D942" s="338"/>
      <c r="E942" s="338"/>
      <c r="F942" s="338"/>
      <c r="G942" s="338"/>
      <c r="H942" s="338"/>
      <c r="I942" s="338"/>
      <c r="J942" s="338"/>
      <c r="K942" s="338"/>
      <c r="L942" s="338"/>
      <c r="M942" s="338"/>
      <c r="N942" s="338"/>
      <c r="O942" s="338"/>
      <c r="P942" s="338"/>
      <c r="Q942" s="338"/>
      <c r="R942" s="338"/>
      <c r="S942" s="338"/>
      <c r="T942" s="338"/>
      <c r="U942" s="338"/>
      <c r="V942" s="338"/>
      <c r="W942" s="338"/>
      <c r="X942" s="338"/>
      <c r="Y942" s="338"/>
      <c r="Z942" s="338"/>
    </row>
    <row r="943" spans="1:26" ht="15.75" customHeight="1" x14ac:dyDescent="0.25">
      <c r="A943" s="337"/>
      <c r="B943" s="338"/>
      <c r="C943" s="338"/>
      <c r="D943" s="338"/>
      <c r="E943" s="338"/>
      <c r="F943" s="338"/>
      <c r="G943" s="338"/>
      <c r="H943" s="338"/>
      <c r="I943" s="338"/>
      <c r="J943" s="338"/>
      <c r="K943" s="338"/>
      <c r="L943" s="338"/>
      <c r="M943" s="338"/>
      <c r="N943" s="338"/>
      <c r="O943" s="338"/>
      <c r="P943" s="338"/>
      <c r="Q943" s="338"/>
      <c r="R943" s="338"/>
      <c r="S943" s="338"/>
      <c r="T943" s="338"/>
      <c r="U943" s="338"/>
      <c r="V943" s="338"/>
      <c r="W943" s="338"/>
      <c r="X943" s="338"/>
      <c r="Y943" s="338"/>
      <c r="Z943" s="338"/>
    </row>
    <row r="944" spans="1:26" ht="15.75" customHeight="1" x14ac:dyDescent="0.25">
      <c r="A944" s="337"/>
      <c r="B944" s="338"/>
      <c r="C944" s="338"/>
      <c r="D944" s="338"/>
      <c r="E944" s="338"/>
      <c r="F944" s="338"/>
      <c r="G944" s="338"/>
      <c r="H944" s="338"/>
      <c r="I944" s="338"/>
      <c r="J944" s="338"/>
      <c r="K944" s="338"/>
      <c r="L944" s="338"/>
      <c r="M944" s="338"/>
      <c r="N944" s="338"/>
      <c r="O944" s="338"/>
      <c r="P944" s="338"/>
      <c r="Q944" s="338"/>
      <c r="R944" s="338"/>
      <c r="S944" s="338"/>
      <c r="T944" s="338"/>
      <c r="U944" s="338"/>
      <c r="V944" s="338"/>
      <c r="W944" s="338"/>
      <c r="X944" s="338"/>
      <c r="Y944" s="338"/>
      <c r="Z944" s="338"/>
    </row>
    <row r="945" spans="1:26" ht="15.75" customHeight="1" x14ac:dyDescent="0.25">
      <c r="A945" s="337"/>
      <c r="B945" s="338"/>
      <c r="C945" s="338"/>
      <c r="D945" s="338"/>
      <c r="E945" s="338"/>
      <c r="F945" s="338"/>
      <c r="G945" s="338"/>
      <c r="H945" s="338"/>
      <c r="I945" s="338"/>
      <c r="J945" s="338"/>
      <c r="K945" s="338"/>
      <c r="L945" s="338"/>
      <c r="M945" s="338"/>
      <c r="N945" s="338"/>
      <c r="O945" s="338"/>
      <c r="P945" s="338"/>
      <c r="Q945" s="338"/>
      <c r="R945" s="338"/>
      <c r="S945" s="338"/>
      <c r="T945" s="338"/>
      <c r="U945" s="338"/>
      <c r="V945" s="338"/>
      <c r="W945" s="338"/>
      <c r="X945" s="338"/>
      <c r="Y945" s="338"/>
      <c r="Z945" s="338"/>
    </row>
    <row r="946" spans="1:26" ht="15.75" customHeight="1" x14ac:dyDescent="0.25">
      <c r="A946" s="337"/>
      <c r="B946" s="338"/>
      <c r="C946" s="338"/>
      <c r="D946" s="338"/>
      <c r="E946" s="338"/>
      <c r="F946" s="338"/>
      <c r="G946" s="338"/>
      <c r="H946" s="338"/>
      <c r="I946" s="338"/>
      <c r="J946" s="338"/>
      <c r="K946" s="338"/>
      <c r="L946" s="338"/>
      <c r="M946" s="338"/>
      <c r="N946" s="338"/>
      <c r="O946" s="338"/>
      <c r="P946" s="338"/>
      <c r="Q946" s="338"/>
      <c r="R946" s="338"/>
      <c r="S946" s="338"/>
      <c r="T946" s="338"/>
      <c r="U946" s="338"/>
      <c r="V946" s="338"/>
      <c r="W946" s="338"/>
      <c r="X946" s="338"/>
      <c r="Y946" s="338"/>
      <c r="Z946" s="338"/>
    </row>
    <row r="947" spans="1:26" ht="15.75" customHeight="1" x14ac:dyDescent="0.25">
      <c r="A947" s="337"/>
      <c r="B947" s="338"/>
      <c r="C947" s="338"/>
      <c r="D947" s="338"/>
      <c r="E947" s="338"/>
      <c r="F947" s="338"/>
      <c r="G947" s="338"/>
      <c r="H947" s="338"/>
      <c r="I947" s="338"/>
      <c r="J947" s="338"/>
      <c r="K947" s="338"/>
      <c r="L947" s="338"/>
      <c r="M947" s="338"/>
      <c r="N947" s="338"/>
      <c r="O947" s="338"/>
      <c r="P947" s="338"/>
      <c r="Q947" s="338"/>
      <c r="R947" s="338"/>
      <c r="S947" s="338"/>
      <c r="T947" s="338"/>
      <c r="U947" s="338"/>
      <c r="V947" s="338"/>
      <c r="W947" s="338"/>
      <c r="X947" s="338"/>
      <c r="Y947" s="338"/>
      <c r="Z947" s="338"/>
    </row>
    <row r="948" spans="1:26" ht="15.75" customHeight="1" x14ac:dyDescent="0.25">
      <c r="A948" s="337"/>
      <c r="B948" s="338"/>
      <c r="C948" s="338"/>
      <c r="D948" s="338"/>
      <c r="E948" s="338"/>
      <c r="F948" s="338"/>
      <c r="G948" s="338"/>
      <c r="H948" s="338"/>
      <c r="I948" s="338"/>
      <c r="J948" s="338"/>
      <c r="K948" s="338"/>
      <c r="L948" s="338"/>
      <c r="M948" s="338"/>
      <c r="N948" s="338"/>
      <c r="O948" s="338"/>
      <c r="P948" s="338"/>
      <c r="Q948" s="338"/>
      <c r="R948" s="338"/>
      <c r="S948" s="338"/>
      <c r="T948" s="338"/>
      <c r="U948" s="338"/>
      <c r="V948" s="338"/>
      <c r="W948" s="338"/>
      <c r="X948" s="338"/>
      <c r="Y948" s="338"/>
      <c r="Z948" s="338"/>
    </row>
    <row r="949" spans="1:26" ht="15.75" customHeight="1" x14ac:dyDescent="0.25">
      <c r="A949" s="337"/>
      <c r="B949" s="338"/>
      <c r="C949" s="338"/>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row>
    <row r="950" spans="1:26" ht="15.75" customHeight="1" x14ac:dyDescent="0.25">
      <c r="A950" s="337"/>
      <c r="B950" s="338"/>
      <c r="C950" s="338"/>
      <c r="D950" s="338"/>
      <c r="E950" s="338"/>
      <c r="F950" s="338"/>
      <c r="G950" s="338"/>
      <c r="H950" s="338"/>
      <c r="I950" s="338"/>
      <c r="J950" s="338"/>
      <c r="K950" s="338"/>
      <c r="L950" s="338"/>
      <c r="M950" s="338"/>
      <c r="N950" s="338"/>
      <c r="O950" s="338"/>
      <c r="P950" s="338"/>
      <c r="Q950" s="338"/>
      <c r="R950" s="338"/>
      <c r="S950" s="338"/>
      <c r="T950" s="338"/>
      <c r="U950" s="338"/>
      <c r="V950" s="338"/>
      <c r="W950" s="338"/>
      <c r="X950" s="338"/>
      <c r="Y950" s="338"/>
      <c r="Z950" s="338"/>
    </row>
    <row r="951" spans="1:26" ht="15.75" customHeight="1" x14ac:dyDescent="0.25">
      <c r="A951" s="337"/>
      <c r="B951" s="338"/>
      <c r="C951" s="338"/>
      <c r="D951" s="338"/>
      <c r="E951" s="338"/>
      <c r="F951" s="338"/>
      <c r="G951" s="338"/>
      <c r="H951" s="338"/>
      <c r="I951" s="338"/>
      <c r="J951" s="338"/>
      <c r="K951" s="338"/>
      <c r="L951" s="338"/>
      <c r="M951" s="338"/>
      <c r="N951" s="338"/>
      <c r="O951" s="338"/>
      <c r="P951" s="338"/>
      <c r="Q951" s="338"/>
      <c r="R951" s="338"/>
      <c r="S951" s="338"/>
      <c r="T951" s="338"/>
      <c r="U951" s="338"/>
      <c r="V951" s="338"/>
      <c r="W951" s="338"/>
      <c r="X951" s="338"/>
      <c r="Y951" s="338"/>
      <c r="Z951" s="338"/>
    </row>
    <row r="952" spans="1:26" ht="15.75" customHeight="1" x14ac:dyDescent="0.25">
      <c r="A952" s="337"/>
      <c r="B952" s="338"/>
      <c r="C952" s="338"/>
      <c r="D952" s="338"/>
      <c r="E952" s="338"/>
      <c r="F952" s="338"/>
      <c r="G952" s="338"/>
      <c r="H952" s="338"/>
      <c r="I952" s="338"/>
      <c r="J952" s="338"/>
      <c r="K952" s="338"/>
      <c r="L952" s="338"/>
      <c r="M952" s="338"/>
      <c r="N952" s="338"/>
      <c r="O952" s="338"/>
      <c r="P952" s="338"/>
      <c r="Q952" s="338"/>
      <c r="R952" s="338"/>
      <c r="S952" s="338"/>
      <c r="T952" s="338"/>
      <c r="U952" s="338"/>
      <c r="V952" s="338"/>
      <c r="W952" s="338"/>
      <c r="X952" s="338"/>
      <c r="Y952" s="338"/>
      <c r="Z952" s="338"/>
    </row>
    <row r="953" spans="1:26" ht="15.75" customHeight="1" x14ac:dyDescent="0.25">
      <c r="A953" s="337"/>
      <c r="B953" s="338"/>
      <c r="C953" s="338"/>
      <c r="D953" s="338"/>
      <c r="E953" s="338"/>
      <c r="F953" s="338"/>
      <c r="G953" s="338"/>
      <c r="H953" s="338"/>
      <c r="I953" s="338"/>
      <c r="J953" s="338"/>
      <c r="K953" s="338"/>
      <c r="L953" s="338"/>
      <c r="M953" s="338"/>
      <c r="N953" s="338"/>
      <c r="O953" s="338"/>
      <c r="P953" s="338"/>
      <c r="Q953" s="338"/>
      <c r="R953" s="338"/>
      <c r="S953" s="338"/>
      <c r="T953" s="338"/>
      <c r="U953" s="338"/>
      <c r="V953" s="338"/>
      <c r="W953" s="338"/>
      <c r="X953" s="338"/>
      <c r="Y953" s="338"/>
      <c r="Z953" s="338"/>
    </row>
    <row r="954" spans="1:26" ht="15.75" customHeight="1" x14ac:dyDescent="0.25">
      <c r="A954" s="337"/>
      <c r="B954" s="338"/>
      <c r="C954" s="338"/>
      <c r="D954" s="338"/>
      <c r="E954" s="338"/>
      <c r="F954" s="338"/>
      <c r="G954" s="338"/>
      <c r="H954" s="338"/>
      <c r="I954" s="338"/>
      <c r="J954" s="338"/>
      <c r="K954" s="338"/>
      <c r="L954" s="338"/>
      <c r="M954" s="338"/>
      <c r="N954" s="338"/>
      <c r="O954" s="338"/>
      <c r="P954" s="338"/>
      <c r="Q954" s="338"/>
      <c r="R954" s="338"/>
      <c r="S954" s="338"/>
      <c r="T954" s="338"/>
      <c r="U954" s="338"/>
      <c r="V954" s="338"/>
      <c r="W954" s="338"/>
      <c r="X954" s="338"/>
      <c r="Y954" s="338"/>
      <c r="Z954" s="338"/>
    </row>
    <row r="955" spans="1:26" ht="15.75" customHeight="1" x14ac:dyDescent="0.25">
      <c r="A955" s="337"/>
      <c r="B955" s="338"/>
      <c r="C955" s="338"/>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row>
    <row r="956" spans="1:26" ht="15.75" customHeight="1" x14ac:dyDescent="0.25">
      <c r="A956" s="337"/>
      <c r="B956" s="338"/>
      <c r="C956" s="338"/>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row>
    <row r="957" spans="1:26" ht="15.75" customHeight="1" x14ac:dyDescent="0.25">
      <c r="A957" s="337"/>
      <c r="B957" s="338"/>
      <c r="C957" s="338"/>
      <c r="D957" s="338"/>
      <c r="E957" s="338"/>
      <c r="F957" s="338"/>
      <c r="G957" s="338"/>
      <c r="H957" s="338"/>
      <c r="I957" s="338"/>
      <c r="J957" s="338"/>
      <c r="K957" s="338"/>
      <c r="L957" s="338"/>
      <c r="M957" s="338"/>
      <c r="N957" s="338"/>
      <c r="O957" s="338"/>
      <c r="P957" s="338"/>
      <c r="Q957" s="338"/>
      <c r="R957" s="338"/>
      <c r="S957" s="338"/>
      <c r="T957" s="338"/>
      <c r="U957" s="338"/>
      <c r="V957" s="338"/>
      <c r="W957" s="338"/>
      <c r="X957" s="338"/>
      <c r="Y957" s="338"/>
      <c r="Z957" s="338"/>
    </row>
    <row r="958" spans="1:26" ht="15.75" customHeight="1" x14ac:dyDescent="0.25">
      <c r="A958" s="337"/>
      <c r="B958" s="338"/>
      <c r="C958" s="338"/>
      <c r="D958" s="338"/>
      <c r="E958" s="338"/>
      <c r="F958" s="338"/>
      <c r="G958" s="338"/>
      <c r="H958" s="338"/>
      <c r="I958" s="338"/>
      <c r="J958" s="338"/>
      <c r="K958" s="338"/>
      <c r="L958" s="338"/>
      <c r="M958" s="338"/>
      <c r="N958" s="338"/>
      <c r="O958" s="338"/>
      <c r="P958" s="338"/>
      <c r="Q958" s="338"/>
      <c r="R958" s="338"/>
      <c r="S958" s="338"/>
      <c r="T958" s="338"/>
      <c r="U958" s="338"/>
      <c r="V958" s="338"/>
      <c r="W958" s="338"/>
      <c r="X958" s="338"/>
      <c r="Y958" s="338"/>
      <c r="Z958" s="338"/>
    </row>
    <row r="959" spans="1:26" ht="15.75" customHeight="1" x14ac:dyDescent="0.25">
      <c r="A959" s="337"/>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38"/>
      <c r="Z959" s="338"/>
    </row>
    <row r="960" spans="1:26" ht="15.75" customHeight="1" x14ac:dyDescent="0.25">
      <c r="A960" s="337"/>
      <c r="B960" s="338"/>
      <c r="C960" s="338"/>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row>
    <row r="961" spans="1:26" ht="15.75" customHeight="1" x14ac:dyDescent="0.25">
      <c r="A961" s="337"/>
      <c r="B961" s="338"/>
      <c r="C961" s="338"/>
      <c r="D961" s="338"/>
      <c r="E961" s="338"/>
      <c r="F961" s="338"/>
      <c r="G961" s="338"/>
      <c r="H961" s="338"/>
      <c r="I961" s="338"/>
      <c r="J961" s="338"/>
      <c r="K961" s="338"/>
      <c r="L961" s="338"/>
      <c r="M961" s="338"/>
      <c r="N961" s="338"/>
      <c r="O961" s="338"/>
      <c r="P961" s="338"/>
      <c r="Q961" s="338"/>
      <c r="R961" s="338"/>
      <c r="S961" s="338"/>
      <c r="T961" s="338"/>
      <c r="U961" s="338"/>
      <c r="V961" s="338"/>
      <c r="W961" s="338"/>
      <c r="X961" s="338"/>
      <c r="Y961" s="338"/>
      <c r="Z961" s="338"/>
    </row>
    <row r="962" spans="1:26" ht="15.75" customHeight="1" x14ac:dyDescent="0.25">
      <c r="A962" s="337"/>
      <c r="B962" s="338"/>
      <c r="C962" s="338"/>
      <c r="D962" s="338"/>
      <c r="E962" s="338"/>
      <c r="F962" s="338"/>
      <c r="G962" s="338"/>
      <c r="H962" s="338"/>
      <c r="I962" s="338"/>
      <c r="J962" s="338"/>
      <c r="K962" s="338"/>
      <c r="L962" s="338"/>
      <c r="M962" s="338"/>
      <c r="N962" s="338"/>
      <c r="O962" s="338"/>
      <c r="P962" s="338"/>
      <c r="Q962" s="338"/>
      <c r="R962" s="338"/>
      <c r="S962" s="338"/>
      <c r="T962" s="338"/>
      <c r="U962" s="338"/>
      <c r="V962" s="338"/>
      <c r="W962" s="338"/>
      <c r="X962" s="338"/>
      <c r="Y962" s="338"/>
      <c r="Z962" s="338"/>
    </row>
    <row r="963" spans="1:26" ht="15.75" customHeight="1" x14ac:dyDescent="0.25">
      <c r="A963" s="337"/>
      <c r="B963" s="338"/>
      <c r="C963" s="338"/>
      <c r="D963" s="338"/>
      <c r="E963" s="338"/>
      <c r="F963" s="338"/>
      <c r="G963" s="338"/>
      <c r="H963" s="338"/>
      <c r="I963" s="338"/>
      <c r="J963" s="338"/>
      <c r="K963" s="338"/>
      <c r="L963" s="338"/>
      <c r="M963" s="338"/>
      <c r="N963" s="338"/>
      <c r="O963" s="338"/>
      <c r="P963" s="338"/>
      <c r="Q963" s="338"/>
      <c r="R963" s="338"/>
      <c r="S963" s="338"/>
      <c r="T963" s="338"/>
      <c r="U963" s="338"/>
      <c r="V963" s="338"/>
      <c r="W963" s="338"/>
      <c r="X963" s="338"/>
      <c r="Y963" s="338"/>
      <c r="Z963" s="338"/>
    </row>
    <row r="964" spans="1:26" ht="15.75" customHeight="1" x14ac:dyDescent="0.25">
      <c r="A964" s="337"/>
      <c r="B964" s="338"/>
      <c r="C964" s="338"/>
      <c r="D964" s="338"/>
      <c r="E964" s="338"/>
      <c r="F964" s="338"/>
      <c r="G964" s="338"/>
      <c r="H964" s="338"/>
      <c r="I964" s="338"/>
      <c r="J964" s="338"/>
      <c r="K964" s="338"/>
      <c r="L964" s="338"/>
      <c r="M964" s="338"/>
      <c r="N964" s="338"/>
      <c r="O964" s="338"/>
      <c r="P964" s="338"/>
      <c r="Q964" s="338"/>
      <c r="R964" s="338"/>
      <c r="S964" s="338"/>
      <c r="T964" s="338"/>
      <c r="U964" s="338"/>
      <c r="V964" s="338"/>
      <c r="W964" s="338"/>
      <c r="X964" s="338"/>
      <c r="Y964" s="338"/>
      <c r="Z964" s="338"/>
    </row>
    <row r="965" spans="1:26" ht="15.75" customHeight="1" x14ac:dyDescent="0.25">
      <c r="A965" s="337"/>
      <c r="B965" s="338"/>
      <c r="C965" s="338"/>
      <c r="D965" s="338"/>
      <c r="E965" s="338"/>
      <c r="F965" s="338"/>
      <c r="G965" s="338"/>
      <c r="H965" s="338"/>
      <c r="I965" s="338"/>
      <c r="J965" s="338"/>
      <c r="K965" s="338"/>
      <c r="L965" s="338"/>
      <c r="M965" s="338"/>
      <c r="N965" s="338"/>
      <c r="O965" s="338"/>
      <c r="P965" s="338"/>
      <c r="Q965" s="338"/>
      <c r="R965" s="338"/>
      <c r="S965" s="338"/>
      <c r="T965" s="338"/>
      <c r="U965" s="338"/>
      <c r="V965" s="338"/>
      <c r="W965" s="338"/>
      <c r="X965" s="338"/>
      <c r="Y965" s="338"/>
      <c r="Z965" s="338"/>
    </row>
    <row r="966" spans="1:26" ht="15.75" customHeight="1" x14ac:dyDescent="0.25">
      <c r="A966" s="337"/>
      <c r="B966" s="338"/>
      <c r="C966" s="338"/>
      <c r="D966" s="338"/>
      <c r="E966" s="338"/>
      <c r="F966" s="338"/>
      <c r="G966" s="338"/>
      <c r="H966" s="338"/>
      <c r="I966" s="338"/>
      <c r="J966" s="338"/>
      <c r="K966" s="338"/>
      <c r="L966" s="338"/>
      <c r="M966" s="338"/>
      <c r="N966" s="338"/>
      <c r="O966" s="338"/>
      <c r="P966" s="338"/>
      <c r="Q966" s="338"/>
      <c r="R966" s="338"/>
      <c r="S966" s="338"/>
      <c r="T966" s="338"/>
      <c r="U966" s="338"/>
      <c r="V966" s="338"/>
      <c r="W966" s="338"/>
      <c r="X966" s="338"/>
      <c r="Y966" s="338"/>
      <c r="Z966" s="338"/>
    </row>
    <row r="967" spans="1:26" ht="15.75" customHeight="1" x14ac:dyDescent="0.25">
      <c r="A967" s="337"/>
      <c r="B967" s="338"/>
      <c r="C967" s="338"/>
      <c r="D967" s="338"/>
      <c r="E967" s="338"/>
      <c r="F967" s="338"/>
      <c r="G967" s="338"/>
      <c r="H967" s="338"/>
      <c r="I967" s="338"/>
      <c r="J967" s="338"/>
      <c r="K967" s="338"/>
      <c r="L967" s="338"/>
      <c r="M967" s="338"/>
      <c r="N967" s="338"/>
      <c r="O967" s="338"/>
      <c r="P967" s="338"/>
      <c r="Q967" s="338"/>
      <c r="R967" s="338"/>
      <c r="S967" s="338"/>
      <c r="T967" s="338"/>
      <c r="U967" s="338"/>
      <c r="V967" s="338"/>
      <c r="W967" s="338"/>
      <c r="X967" s="338"/>
      <c r="Y967" s="338"/>
      <c r="Z967" s="338"/>
    </row>
    <row r="968" spans="1:26" ht="15.75" customHeight="1" x14ac:dyDescent="0.25">
      <c r="A968" s="337"/>
      <c r="B968" s="338"/>
      <c r="C968" s="338"/>
      <c r="D968" s="338"/>
      <c r="E968" s="338"/>
      <c r="F968" s="338"/>
      <c r="G968" s="338"/>
      <c r="H968" s="338"/>
      <c r="I968" s="338"/>
      <c r="J968" s="338"/>
      <c r="K968" s="338"/>
      <c r="L968" s="338"/>
      <c r="M968" s="338"/>
      <c r="N968" s="338"/>
      <c r="O968" s="338"/>
      <c r="P968" s="338"/>
      <c r="Q968" s="338"/>
      <c r="R968" s="338"/>
      <c r="S968" s="338"/>
      <c r="T968" s="338"/>
      <c r="U968" s="338"/>
      <c r="V968" s="338"/>
      <c r="W968" s="338"/>
      <c r="X968" s="338"/>
      <c r="Y968" s="338"/>
      <c r="Z968" s="338"/>
    </row>
    <row r="969" spans="1:26" ht="15.75" customHeight="1" x14ac:dyDescent="0.25">
      <c r="A969" s="337"/>
      <c r="B969" s="338"/>
      <c r="C969" s="338"/>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338"/>
    </row>
    <row r="970" spans="1:26" ht="15.75" customHeight="1" x14ac:dyDescent="0.25">
      <c r="A970" s="337"/>
      <c r="B970" s="338"/>
      <c r="C970" s="338"/>
      <c r="D970" s="338"/>
      <c r="E970" s="338"/>
      <c r="F970" s="338"/>
      <c r="G970" s="338"/>
      <c r="H970" s="338"/>
      <c r="I970" s="338"/>
      <c r="J970" s="338"/>
      <c r="K970" s="338"/>
      <c r="L970" s="338"/>
      <c r="M970" s="338"/>
      <c r="N970" s="338"/>
      <c r="O970" s="338"/>
      <c r="P970" s="338"/>
      <c r="Q970" s="338"/>
      <c r="R970" s="338"/>
      <c r="S970" s="338"/>
      <c r="T970" s="338"/>
      <c r="U970" s="338"/>
      <c r="V970" s="338"/>
      <c r="W970" s="338"/>
      <c r="X970" s="338"/>
      <c r="Y970" s="338"/>
      <c r="Z970" s="338"/>
    </row>
    <row r="971" spans="1:26" ht="15.75" customHeight="1" x14ac:dyDescent="0.25">
      <c r="A971" s="337"/>
      <c r="B971" s="338"/>
      <c r="C971" s="338"/>
      <c r="D971" s="338"/>
      <c r="E971" s="338"/>
      <c r="F971" s="338"/>
      <c r="G971" s="338"/>
      <c r="H971" s="338"/>
      <c r="I971" s="338"/>
      <c r="J971" s="338"/>
      <c r="K971" s="338"/>
      <c r="L971" s="338"/>
      <c r="M971" s="338"/>
      <c r="N971" s="338"/>
      <c r="O971" s="338"/>
      <c r="P971" s="338"/>
      <c r="Q971" s="338"/>
      <c r="R971" s="338"/>
      <c r="S971" s="338"/>
      <c r="T971" s="338"/>
      <c r="U971" s="338"/>
      <c r="V971" s="338"/>
      <c r="W971" s="338"/>
      <c r="X971" s="338"/>
      <c r="Y971" s="338"/>
      <c r="Z971" s="338"/>
    </row>
    <row r="972" spans="1:26" ht="15.75" customHeight="1" x14ac:dyDescent="0.25">
      <c r="A972" s="337"/>
      <c r="B972" s="338"/>
      <c r="C972" s="338"/>
      <c r="D972" s="338"/>
      <c r="E972" s="338"/>
      <c r="F972" s="338"/>
      <c r="G972" s="338"/>
      <c r="H972" s="338"/>
      <c r="I972" s="338"/>
      <c r="J972" s="338"/>
      <c r="K972" s="338"/>
      <c r="L972" s="338"/>
      <c r="M972" s="338"/>
      <c r="N972" s="338"/>
      <c r="O972" s="338"/>
      <c r="P972" s="338"/>
      <c r="Q972" s="338"/>
      <c r="R972" s="338"/>
      <c r="S972" s="338"/>
      <c r="T972" s="338"/>
      <c r="U972" s="338"/>
      <c r="V972" s="338"/>
      <c r="W972" s="338"/>
      <c r="X972" s="338"/>
      <c r="Y972" s="338"/>
      <c r="Z972" s="338"/>
    </row>
    <row r="973" spans="1:26" ht="15.75" customHeight="1" x14ac:dyDescent="0.25">
      <c r="A973" s="337"/>
      <c r="B973" s="338"/>
      <c r="C973" s="338"/>
      <c r="D973" s="338"/>
      <c r="E973" s="338"/>
      <c r="F973" s="338"/>
      <c r="G973" s="338"/>
      <c r="H973" s="338"/>
      <c r="I973" s="338"/>
      <c r="J973" s="338"/>
      <c r="K973" s="338"/>
      <c r="L973" s="338"/>
      <c r="M973" s="338"/>
      <c r="N973" s="338"/>
      <c r="O973" s="338"/>
      <c r="P973" s="338"/>
      <c r="Q973" s="338"/>
      <c r="R973" s="338"/>
      <c r="S973" s="338"/>
      <c r="T973" s="338"/>
      <c r="U973" s="338"/>
      <c r="V973" s="338"/>
      <c r="W973" s="338"/>
      <c r="X973" s="338"/>
      <c r="Y973" s="338"/>
      <c r="Z973" s="338"/>
    </row>
    <row r="974" spans="1:26" ht="15.75" customHeight="1" x14ac:dyDescent="0.25">
      <c r="A974" s="337"/>
      <c r="B974" s="338"/>
      <c r="C974" s="338"/>
      <c r="D974" s="338"/>
      <c r="E974" s="338"/>
      <c r="F974" s="338"/>
      <c r="G974" s="338"/>
      <c r="H974" s="338"/>
      <c r="I974" s="338"/>
      <c r="J974" s="338"/>
      <c r="K974" s="338"/>
      <c r="L974" s="338"/>
      <c r="M974" s="338"/>
      <c r="N974" s="338"/>
      <c r="O974" s="338"/>
      <c r="P974" s="338"/>
      <c r="Q974" s="338"/>
      <c r="R974" s="338"/>
      <c r="S974" s="338"/>
      <c r="T974" s="338"/>
      <c r="U974" s="338"/>
      <c r="V974" s="338"/>
      <c r="W974" s="338"/>
      <c r="X974" s="338"/>
      <c r="Y974" s="338"/>
      <c r="Z974" s="338"/>
    </row>
    <row r="975" spans="1:26" ht="15.75" customHeight="1" x14ac:dyDescent="0.25">
      <c r="A975" s="337"/>
      <c r="B975" s="338"/>
      <c r="C975" s="338"/>
      <c r="D975" s="338"/>
      <c r="E975" s="338"/>
      <c r="F975" s="338"/>
      <c r="G975" s="338"/>
      <c r="H975" s="338"/>
      <c r="I975" s="338"/>
      <c r="J975" s="338"/>
      <c r="K975" s="338"/>
      <c r="L975" s="338"/>
      <c r="M975" s="338"/>
      <c r="N975" s="338"/>
      <c r="O975" s="338"/>
      <c r="P975" s="338"/>
      <c r="Q975" s="338"/>
      <c r="R975" s="338"/>
      <c r="S975" s="338"/>
      <c r="T975" s="338"/>
      <c r="U975" s="338"/>
      <c r="V975" s="338"/>
      <c r="W975" s="338"/>
      <c r="X975" s="338"/>
      <c r="Y975" s="338"/>
      <c r="Z975" s="338"/>
    </row>
    <row r="976" spans="1:26" ht="15.75" customHeight="1" x14ac:dyDescent="0.25">
      <c r="A976" s="337"/>
      <c r="B976" s="338"/>
      <c r="C976" s="338"/>
      <c r="D976" s="338"/>
      <c r="E976" s="338"/>
      <c r="F976" s="338"/>
      <c r="G976" s="338"/>
      <c r="H976" s="338"/>
      <c r="I976" s="338"/>
      <c r="J976" s="338"/>
      <c r="K976" s="338"/>
      <c r="L976" s="338"/>
      <c r="M976" s="338"/>
      <c r="N976" s="338"/>
      <c r="O976" s="338"/>
      <c r="P976" s="338"/>
      <c r="Q976" s="338"/>
      <c r="R976" s="338"/>
      <c r="S976" s="338"/>
      <c r="T976" s="338"/>
      <c r="U976" s="338"/>
      <c r="V976" s="338"/>
      <c r="W976" s="338"/>
      <c r="X976" s="338"/>
      <c r="Y976" s="338"/>
      <c r="Z976" s="338"/>
    </row>
    <row r="977" spans="1:26" ht="15.75" customHeight="1" x14ac:dyDescent="0.25">
      <c r="A977" s="337"/>
      <c r="B977" s="338"/>
      <c r="C977" s="338"/>
      <c r="D977" s="338"/>
      <c r="E977" s="338"/>
      <c r="F977" s="338"/>
      <c r="G977" s="338"/>
      <c r="H977" s="338"/>
      <c r="I977" s="338"/>
      <c r="J977" s="338"/>
      <c r="K977" s="338"/>
      <c r="L977" s="338"/>
      <c r="M977" s="338"/>
      <c r="N977" s="338"/>
      <c r="O977" s="338"/>
      <c r="P977" s="338"/>
      <c r="Q977" s="338"/>
      <c r="R977" s="338"/>
      <c r="S977" s="338"/>
      <c r="T977" s="338"/>
      <c r="U977" s="338"/>
      <c r="V977" s="338"/>
      <c r="W977" s="338"/>
      <c r="X977" s="338"/>
      <c r="Y977" s="338"/>
      <c r="Z977" s="338"/>
    </row>
    <row r="978" spans="1:26" ht="15.75" customHeight="1" x14ac:dyDescent="0.25">
      <c r="A978" s="337"/>
      <c r="B978" s="338"/>
      <c r="C978" s="338"/>
      <c r="D978" s="338"/>
      <c r="E978" s="338"/>
      <c r="F978" s="338"/>
      <c r="G978" s="338"/>
      <c r="H978" s="338"/>
      <c r="I978" s="338"/>
      <c r="J978" s="338"/>
      <c r="K978" s="338"/>
      <c r="L978" s="338"/>
      <c r="M978" s="338"/>
      <c r="N978" s="338"/>
      <c r="O978" s="338"/>
      <c r="P978" s="338"/>
      <c r="Q978" s="338"/>
      <c r="R978" s="338"/>
      <c r="S978" s="338"/>
      <c r="T978" s="338"/>
      <c r="U978" s="338"/>
      <c r="V978" s="338"/>
      <c r="W978" s="338"/>
      <c r="X978" s="338"/>
      <c r="Y978" s="338"/>
      <c r="Z978" s="338"/>
    </row>
    <row r="979" spans="1:26" ht="15.75" customHeight="1" x14ac:dyDescent="0.25">
      <c r="A979" s="337"/>
      <c r="B979" s="338"/>
      <c r="C979" s="338"/>
      <c r="D979" s="338"/>
      <c r="E979" s="338"/>
      <c r="F979" s="338"/>
      <c r="G979" s="338"/>
      <c r="H979" s="338"/>
      <c r="I979" s="338"/>
      <c r="J979" s="338"/>
      <c r="K979" s="338"/>
      <c r="L979" s="338"/>
      <c r="M979" s="338"/>
      <c r="N979" s="338"/>
      <c r="O979" s="338"/>
      <c r="P979" s="338"/>
      <c r="Q979" s="338"/>
      <c r="R979" s="338"/>
      <c r="S979" s="338"/>
      <c r="T979" s="338"/>
      <c r="U979" s="338"/>
      <c r="V979" s="338"/>
      <c r="W979" s="338"/>
      <c r="X979" s="338"/>
      <c r="Y979" s="338"/>
      <c r="Z979" s="338"/>
    </row>
    <row r="980" spans="1:26" ht="15.75" customHeight="1" x14ac:dyDescent="0.25">
      <c r="A980" s="337"/>
      <c r="B980" s="338"/>
      <c r="C980" s="338"/>
      <c r="D980" s="338"/>
      <c r="E980" s="338"/>
      <c r="F980" s="338"/>
      <c r="G980" s="338"/>
      <c r="H980" s="338"/>
      <c r="I980" s="338"/>
      <c r="J980" s="338"/>
      <c r="K980" s="338"/>
      <c r="L980" s="338"/>
      <c r="M980" s="338"/>
      <c r="N980" s="338"/>
      <c r="O980" s="338"/>
      <c r="P980" s="338"/>
      <c r="Q980" s="338"/>
      <c r="R980" s="338"/>
      <c r="S980" s="338"/>
      <c r="T980" s="338"/>
      <c r="U980" s="338"/>
      <c r="V980" s="338"/>
      <c r="W980" s="338"/>
      <c r="X980" s="338"/>
      <c r="Y980" s="338"/>
      <c r="Z980" s="338"/>
    </row>
    <row r="981" spans="1:26" ht="15.75" customHeight="1" x14ac:dyDescent="0.25">
      <c r="A981" s="337"/>
      <c r="B981" s="338"/>
      <c r="C981" s="338"/>
      <c r="D981" s="338"/>
      <c r="E981" s="338"/>
      <c r="F981" s="338"/>
      <c r="G981" s="338"/>
      <c r="H981" s="338"/>
      <c r="I981" s="338"/>
      <c r="J981" s="338"/>
      <c r="K981" s="338"/>
      <c r="L981" s="338"/>
      <c r="M981" s="338"/>
      <c r="N981" s="338"/>
      <c r="O981" s="338"/>
      <c r="P981" s="338"/>
      <c r="Q981" s="338"/>
      <c r="R981" s="338"/>
      <c r="S981" s="338"/>
      <c r="T981" s="338"/>
      <c r="U981" s="338"/>
      <c r="V981" s="338"/>
      <c r="W981" s="338"/>
      <c r="X981" s="338"/>
      <c r="Y981" s="338"/>
      <c r="Z981" s="338"/>
    </row>
    <row r="982" spans="1:26" ht="15.75" customHeight="1" x14ac:dyDescent="0.25">
      <c r="A982" s="337"/>
      <c r="B982" s="338"/>
      <c r="C982" s="338"/>
      <c r="D982" s="338"/>
      <c r="E982" s="338"/>
      <c r="F982" s="338"/>
      <c r="G982" s="338"/>
      <c r="H982" s="338"/>
      <c r="I982" s="338"/>
      <c r="J982" s="338"/>
      <c r="K982" s="338"/>
      <c r="L982" s="338"/>
      <c r="M982" s="338"/>
      <c r="N982" s="338"/>
      <c r="O982" s="338"/>
      <c r="P982" s="338"/>
      <c r="Q982" s="338"/>
      <c r="R982" s="338"/>
      <c r="S982" s="338"/>
      <c r="T982" s="338"/>
      <c r="U982" s="338"/>
      <c r="V982" s="338"/>
      <c r="W982" s="338"/>
      <c r="X982" s="338"/>
      <c r="Y982" s="338"/>
      <c r="Z982" s="338"/>
    </row>
    <row r="983" spans="1:26" ht="15.75" customHeight="1" x14ac:dyDescent="0.25">
      <c r="A983" s="337"/>
      <c r="B983" s="338"/>
      <c r="C983" s="338"/>
      <c r="D983" s="338"/>
      <c r="E983" s="338"/>
      <c r="F983" s="338"/>
      <c r="G983" s="338"/>
      <c r="H983" s="338"/>
      <c r="I983" s="338"/>
      <c r="J983" s="338"/>
      <c r="K983" s="338"/>
      <c r="L983" s="338"/>
      <c r="M983" s="338"/>
      <c r="N983" s="338"/>
      <c r="O983" s="338"/>
      <c r="P983" s="338"/>
      <c r="Q983" s="338"/>
      <c r="R983" s="338"/>
      <c r="S983" s="338"/>
      <c r="T983" s="338"/>
      <c r="U983" s="338"/>
      <c r="V983" s="338"/>
      <c r="W983" s="338"/>
      <c r="X983" s="338"/>
      <c r="Y983" s="338"/>
      <c r="Z983" s="338"/>
    </row>
    <row r="984" spans="1:26" ht="15.75" customHeight="1" x14ac:dyDescent="0.25">
      <c r="A984" s="337"/>
      <c r="B984" s="338"/>
      <c r="C984" s="338"/>
      <c r="D984" s="338"/>
      <c r="E984" s="338"/>
      <c r="F984" s="338"/>
      <c r="G984" s="338"/>
      <c r="H984" s="338"/>
      <c r="I984" s="338"/>
      <c r="J984" s="338"/>
      <c r="K984" s="338"/>
      <c r="L984" s="338"/>
      <c r="M984" s="338"/>
      <c r="N984" s="338"/>
      <c r="O984" s="338"/>
      <c r="P984" s="338"/>
      <c r="Q984" s="338"/>
      <c r="R984" s="338"/>
      <c r="S984" s="338"/>
      <c r="T984" s="338"/>
      <c r="U984" s="338"/>
      <c r="V984" s="338"/>
      <c r="W984" s="338"/>
      <c r="X984" s="338"/>
      <c r="Y984" s="338"/>
      <c r="Z984" s="338"/>
    </row>
    <row r="985" spans="1:26" ht="15.75" customHeight="1" x14ac:dyDescent="0.25">
      <c r="A985" s="337"/>
      <c r="B985" s="338"/>
      <c r="C985" s="338"/>
      <c r="D985" s="338"/>
      <c r="E985" s="338"/>
      <c r="F985" s="338"/>
      <c r="G985" s="338"/>
      <c r="H985" s="338"/>
      <c r="I985" s="338"/>
      <c r="J985" s="338"/>
      <c r="K985" s="338"/>
      <c r="L985" s="338"/>
      <c r="M985" s="338"/>
      <c r="N985" s="338"/>
      <c r="O985" s="338"/>
      <c r="P985" s="338"/>
      <c r="Q985" s="338"/>
      <c r="R985" s="338"/>
      <c r="S985" s="338"/>
      <c r="T985" s="338"/>
      <c r="U985" s="338"/>
      <c r="V985" s="338"/>
      <c r="W985" s="338"/>
      <c r="X985" s="338"/>
      <c r="Y985" s="338"/>
      <c r="Z985" s="338"/>
    </row>
    <row r="986" spans="1:26" ht="15.75" customHeight="1" x14ac:dyDescent="0.25">
      <c r="A986" s="337"/>
      <c r="B986" s="338"/>
      <c r="C986" s="338"/>
      <c r="D986" s="338"/>
      <c r="E986" s="338"/>
      <c r="F986" s="338"/>
      <c r="G986" s="338"/>
      <c r="H986" s="338"/>
      <c r="I986" s="338"/>
      <c r="J986" s="338"/>
      <c r="K986" s="338"/>
      <c r="L986" s="338"/>
      <c r="M986" s="338"/>
      <c r="N986" s="338"/>
      <c r="O986" s="338"/>
      <c r="P986" s="338"/>
      <c r="Q986" s="338"/>
      <c r="R986" s="338"/>
      <c r="S986" s="338"/>
      <c r="T986" s="338"/>
      <c r="U986" s="338"/>
      <c r="V986" s="338"/>
      <c r="W986" s="338"/>
      <c r="X986" s="338"/>
      <c r="Y986" s="338"/>
      <c r="Z986" s="338"/>
    </row>
    <row r="987" spans="1:26" ht="15.75" customHeight="1" x14ac:dyDescent="0.25">
      <c r="A987" s="337"/>
      <c r="B987" s="338"/>
      <c r="C987" s="338"/>
      <c r="D987" s="338"/>
      <c r="E987" s="338"/>
      <c r="F987" s="338"/>
      <c r="G987" s="338"/>
      <c r="H987" s="338"/>
      <c r="I987" s="338"/>
      <c r="J987" s="338"/>
      <c r="K987" s="338"/>
      <c r="L987" s="338"/>
      <c r="M987" s="338"/>
      <c r="N987" s="338"/>
      <c r="O987" s="338"/>
      <c r="P987" s="338"/>
      <c r="Q987" s="338"/>
      <c r="R987" s="338"/>
      <c r="S987" s="338"/>
      <c r="T987" s="338"/>
      <c r="U987" s="338"/>
      <c r="V987" s="338"/>
      <c r="W987" s="338"/>
      <c r="X987" s="338"/>
      <c r="Y987" s="338"/>
      <c r="Z987" s="338"/>
    </row>
    <row r="988" spans="1:26" ht="15.75" customHeight="1" x14ac:dyDescent="0.25">
      <c r="A988" s="337"/>
      <c r="B988" s="338"/>
      <c r="C988" s="338"/>
      <c r="D988" s="338"/>
      <c r="E988" s="338"/>
      <c r="F988" s="338"/>
      <c r="G988" s="338"/>
      <c r="H988" s="338"/>
      <c r="I988" s="338"/>
      <c r="J988" s="338"/>
      <c r="K988" s="338"/>
      <c r="L988" s="338"/>
      <c r="M988" s="338"/>
      <c r="N988" s="338"/>
      <c r="O988" s="338"/>
      <c r="P988" s="338"/>
      <c r="Q988" s="338"/>
      <c r="R988" s="338"/>
      <c r="S988" s="338"/>
      <c r="T988" s="338"/>
      <c r="U988" s="338"/>
      <c r="V988" s="338"/>
      <c r="W988" s="338"/>
      <c r="X988" s="338"/>
      <c r="Y988" s="338"/>
      <c r="Z988" s="338"/>
    </row>
    <row r="989" spans="1:26" ht="15.75" customHeight="1" x14ac:dyDescent="0.25">
      <c r="A989" s="337"/>
      <c r="B989" s="338"/>
      <c r="C989" s="338"/>
      <c r="D989" s="338"/>
      <c r="E989" s="338"/>
      <c r="F989" s="338"/>
      <c r="G989" s="338"/>
      <c r="H989" s="338"/>
      <c r="I989" s="338"/>
      <c r="J989" s="338"/>
      <c r="K989" s="338"/>
      <c r="L989" s="338"/>
      <c r="M989" s="338"/>
      <c r="N989" s="338"/>
      <c r="O989" s="338"/>
      <c r="P989" s="338"/>
      <c r="Q989" s="338"/>
      <c r="R989" s="338"/>
      <c r="S989" s="338"/>
      <c r="T989" s="338"/>
      <c r="U989" s="338"/>
      <c r="V989" s="338"/>
      <c r="W989" s="338"/>
      <c r="X989" s="338"/>
      <c r="Y989" s="338"/>
      <c r="Z989" s="338"/>
    </row>
    <row r="990" spans="1:26" ht="15.75" customHeight="1" x14ac:dyDescent="0.25">
      <c r="A990" s="337"/>
      <c r="B990" s="338"/>
      <c r="C990" s="338"/>
      <c r="D990" s="338"/>
      <c r="E990" s="338"/>
      <c r="F990" s="338"/>
      <c r="G990" s="338"/>
      <c r="H990" s="338"/>
      <c r="I990" s="338"/>
      <c r="J990" s="338"/>
      <c r="K990" s="338"/>
      <c r="L990" s="338"/>
      <c r="M990" s="338"/>
      <c r="N990" s="338"/>
      <c r="O990" s="338"/>
      <c r="P990" s="338"/>
      <c r="Q990" s="338"/>
      <c r="R990" s="338"/>
      <c r="S990" s="338"/>
      <c r="T990" s="338"/>
      <c r="U990" s="338"/>
      <c r="V990" s="338"/>
      <c r="W990" s="338"/>
      <c r="X990" s="338"/>
      <c r="Y990" s="338"/>
      <c r="Z990" s="338"/>
    </row>
    <row r="991" spans="1:26" ht="15.75" customHeight="1" x14ac:dyDescent="0.25">
      <c r="A991" s="337"/>
      <c r="B991" s="338"/>
      <c r="C991" s="338"/>
      <c r="D991" s="338"/>
      <c r="E991" s="338"/>
      <c r="F991" s="338"/>
      <c r="G991" s="338"/>
      <c r="H991" s="338"/>
      <c r="I991" s="338"/>
      <c r="J991" s="338"/>
      <c r="K991" s="338"/>
      <c r="L991" s="338"/>
      <c r="M991" s="338"/>
      <c r="N991" s="338"/>
      <c r="O991" s="338"/>
      <c r="P991" s="338"/>
      <c r="Q991" s="338"/>
      <c r="R991" s="338"/>
      <c r="S991" s="338"/>
      <c r="T991" s="338"/>
      <c r="U991" s="338"/>
      <c r="V991" s="338"/>
      <c r="W991" s="338"/>
      <c r="X991" s="338"/>
      <c r="Y991" s="338"/>
      <c r="Z991" s="338"/>
    </row>
    <row r="992" spans="1:26" ht="15.75" customHeight="1" x14ac:dyDescent="0.25">
      <c r="A992" s="337"/>
      <c r="B992" s="338"/>
      <c r="C992" s="338"/>
      <c r="D992" s="338"/>
      <c r="E992" s="338"/>
      <c r="F992" s="338"/>
      <c r="G992" s="338"/>
      <c r="H992" s="338"/>
      <c r="I992" s="338"/>
      <c r="J992" s="338"/>
      <c r="K992" s="338"/>
      <c r="L992" s="338"/>
      <c r="M992" s="338"/>
      <c r="N992" s="338"/>
      <c r="O992" s="338"/>
      <c r="P992" s="338"/>
      <c r="Q992" s="338"/>
      <c r="R992" s="338"/>
      <c r="S992" s="338"/>
      <c r="T992" s="338"/>
      <c r="U992" s="338"/>
      <c r="V992" s="338"/>
      <c r="W992" s="338"/>
      <c r="X992" s="338"/>
      <c r="Y992" s="338"/>
      <c r="Z992" s="338"/>
    </row>
    <row r="993" spans="1:26" ht="15.75" customHeight="1" x14ac:dyDescent="0.25">
      <c r="A993" s="337"/>
      <c r="B993" s="338"/>
      <c r="C993" s="338"/>
      <c r="D993" s="338"/>
      <c r="E993" s="338"/>
      <c r="F993" s="338"/>
      <c r="G993" s="338"/>
      <c r="H993" s="338"/>
      <c r="I993" s="338"/>
      <c r="J993" s="338"/>
      <c r="K993" s="338"/>
      <c r="L993" s="338"/>
      <c r="M993" s="338"/>
      <c r="N993" s="338"/>
      <c r="O993" s="338"/>
      <c r="P993" s="338"/>
      <c r="Q993" s="338"/>
      <c r="R993" s="338"/>
      <c r="S993" s="338"/>
      <c r="T993" s="338"/>
      <c r="U993" s="338"/>
      <c r="V993" s="338"/>
      <c r="W993" s="338"/>
      <c r="X993" s="338"/>
      <c r="Y993" s="338"/>
      <c r="Z993" s="338"/>
    </row>
    <row r="994" spans="1:26" ht="15.75" customHeight="1" x14ac:dyDescent="0.25">
      <c r="A994" s="337"/>
      <c r="B994" s="338"/>
      <c r="C994" s="338"/>
      <c r="D994" s="338"/>
      <c r="E994" s="338"/>
      <c r="F994" s="338"/>
      <c r="G994" s="338"/>
      <c r="H994" s="338"/>
      <c r="I994" s="338"/>
      <c r="J994" s="338"/>
      <c r="K994" s="338"/>
      <c r="L994" s="338"/>
      <c r="M994" s="338"/>
      <c r="N994" s="338"/>
      <c r="O994" s="338"/>
      <c r="P994" s="338"/>
      <c r="Q994" s="338"/>
      <c r="R994" s="338"/>
      <c r="S994" s="338"/>
      <c r="T994" s="338"/>
      <c r="U994" s="338"/>
      <c r="V994" s="338"/>
      <c r="W994" s="338"/>
      <c r="X994" s="338"/>
      <c r="Y994" s="338"/>
      <c r="Z994" s="338"/>
    </row>
    <row r="995" spans="1:26" ht="15.75" customHeight="1" x14ac:dyDescent="0.25">
      <c r="A995" s="337"/>
      <c r="B995" s="338"/>
      <c r="C995" s="338"/>
      <c r="D995" s="338"/>
      <c r="E995" s="338"/>
      <c r="F995" s="338"/>
      <c r="G995" s="338"/>
      <c r="H995" s="338"/>
      <c r="I995" s="338"/>
      <c r="J995" s="338"/>
      <c r="K995" s="338"/>
      <c r="L995" s="338"/>
      <c r="M995" s="338"/>
      <c r="N995" s="338"/>
      <c r="O995" s="338"/>
      <c r="P995" s="338"/>
      <c r="Q995" s="338"/>
      <c r="R995" s="338"/>
      <c r="S995" s="338"/>
      <c r="T995" s="338"/>
      <c r="U995" s="338"/>
      <c r="V995" s="338"/>
      <c r="W995" s="338"/>
      <c r="X995" s="338"/>
      <c r="Y995" s="338"/>
      <c r="Z995" s="338"/>
    </row>
    <row r="996" spans="1:26" ht="15.75" customHeight="1" x14ac:dyDescent="0.25">
      <c r="A996" s="337"/>
      <c r="B996" s="338"/>
      <c r="C996" s="338"/>
      <c r="D996" s="338"/>
      <c r="E996" s="338"/>
      <c r="F996" s="338"/>
      <c r="G996" s="338"/>
      <c r="H996" s="338"/>
      <c r="I996" s="338"/>
      <c r="J996" s="338"/>
      <c r="K996" s="338"/>
      <c r="L996" s="338"/>
      <c r="M996" s="338"/>
      <c r="N996" s="338"/>
      <c r="O996" s="338"/>
      <c r="P996" s="338"/>
      <c r="Q996" s="338"/>
      <c r="R996" s="338"/>
      <c r="S996" s="338"/>
      <c r="T996" s="338"/>
      <c r="U996" s="338"/>
      <c r="V996" s="338"/>
      <c r="W996" s="338"/>
      <c r="X996" s="338"/>
      <c r="Y996" s="338"/>
      <c r="Z996" s="338"/>
    </row>
    <row r="997" spans="1:26" ht="15.75" customHeight="1" x14ac:dyDescent="0.25">
      <c r="A997" s="337"/>
      <c r="B997" s="338"/>
      <c r="C997" s="338"/>
      <c r="D997" s="338"/>
      <c r="E997" s="338"/>
      <c r="F997" s="338"/>
      <c r="G997" s="338"/>
      <c r="H997" s="338"/>
      <c r="I997" s="338"/>
      <c r="J997" s="338"/>
      <c r="K997" s="338"/>
      <c r="L997" s="338"/>
      <c r="M997" s="338"/>
      <c r="N997" s="338"/>
      <c r="O997" s="338"/>
      <c r="P997" s="338"/>
      <c r="Q997" s="338"/>
      <c r="R997" s="338"/>
      <c r="S997" s="338"/>
      <c r="T997" s="338"/>
      <c r="U997" s="338"/>
      <c r="V997" s="338"/>
      <c r="W997" s="338"/>
      <c r="X997" s="338"/>
      <c r="Y997" s="338"/>
      <c r="Z997" s="338"/>
    </row>
    <row r="998" spans="1:26" ht="15.75" customHeight="1" x14ac:dyDescent="0.25">
      <c r="A998" s="337"/>
      <c r="B998" s="338"/>
      <c r="C998" s="338"/>
      <c r="D998" s="338"/>
      <c r="E998" s="338"/>
      <c r="F998" s="338"/>
      <c r="G998" s="338"/>
      <c r="H998" s="338"/>
      <c r="I998" s="338"/>
      <c r="J998" s="338"/>
      <c r="K998" s="338"/>
      <c r="L998" s="338"/>
      <c r="M998" s="338"/>
      <c r="N998" s="338"/>
      <c r="O998" s="338"/>
      <c r="P998" s="338"/>
      <c r="Q998" s="338"/>
      <c r="R998" s="338"/>
      <c r="S998" s="338"/>
      <c r="T998" s="338"/>
      <c r="U998" s="338"/>
      <c r="V998" s="338"/>
      <c r="W998" s="338"/>
      <c r="X998" s="338"/>
      <c r="Y998" s="338"/>
      <c r="Z998" s="338"/>
    </row>
    <row r="999" spans="1:26" ht="15.75" customHeight="1" x14ac:dyDescent="0.25">
      <c r="A999" s="337"/>
      <c r="B999" s="338"/>
      <c r="C999" s="338"/>
      <c r="D999" s="338"/>
      <c r="E999" s="338"/>
      <c r="F999" s="338"/>
      <c r="G999" s="338"/>
      <c r="H999" s="338"/>
      <c r="I999" s="338"/>
      <c r="J999" s="338"/>
      <c r="K999" s="338"/>
      <c r="L999" s="338"/>
      <c r="M999" s="338"/>
      <c r="N999" s="338"/>
      <c r="O999" s="338"/>
      <c r="P999" s="338"/>
      <c r="Q999" s="338"/>
      <c r="R999" s="338"/>
      <c r="S999" s="338"/>
      <c r="T999" s="338"/>
      <c r="U999" s="338"/>
      <c r="V999" s="338"/>
      <c r="W999" s="338"/>
      <c r="X999" s="338"/>
      <c r="Y999" s="338"/>
      <c r="Z999" s="338"/>
    </row>
    <row r="1000" spans="1:26" ht="15.75" customHeight="1" x14ac:dyDescent="0.25">
      <c r="A1000" s="337"/>
      <c r="B1000" s="338"/>
      <c r="C1000" s="338"/>
      <c r="D1000" s="338"/>
      <c r="E1000" s="338"/>
      <c r="F1000" s="338"/>
      <c r="G1000" s="338"/>
      <c r="H1000" s="338"/>
      <c r="I1000" s="338"/>
      <c r="J1000" s="338"/>
      <c r="K1000" s="338"/>
      <c r="L1000" s="338"/>
      <c r="M1000" s="338"/>
      <c r="N1000" s="338"/>
      <c r="O1000" s="338"/>
      <c r="P1000" s="338"/>
      <c r="Q1000" s="338"/>
      <c r="R1000" s="338"/>
      <c r="S1000" s="338"/>
      <c r="T1000" s="338"/>
      <c r="U1000" s="338"/>
      <c r="V1000" s="338"/>
      <c r="W1000" s="338"/>
      <c r="X1000" s="338"/>
      <c r="Y1000" s="338"/>
      <c r="Z1000" s="338"/>
    </row>
  </sheetData>
  <pageMargins left="0.45" right="0.45" top="1" bottom="0.75" header="0" footer="0"/>
  <pageSetup scale="82" orientation="portrait" r:id="rId1"/>
  <headerFooter>
    <oddFooter>&amp;L&amp;F&amp;C&amp;A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24"/>
  <sheetViews>
    <sheetView zoomScale="80" zoomScaleNormal="80" workbookViewId="0">
      <pane ySplit="10" topLeftCell="A179" activePane="bottomLeft" state="frozen"/>
      <selection activeCell="B4" sqref="B4:E4"/>
      <selection pane="bottomLeft" activeCell="U17" sqref="U17:U19"/>
    </sheetView>
  </sheetViews>
  <sheetFormatPr defaultColWidth="9.140625" defaultRowHeight="13.5" customHeight="1" x14ac:dyDescent="0.2"/>
  <cols>
    <col min="1" max="1" width="6.85546875" style="12" customWidth="1"/>
    <col min="2" max="2" width="3.7109375" style="12" customWidth="1"/>
    <col min="3" max="3" width="8.140625" style="12" customWidth="1"/>
    <col min="4" max="4" width="34.42578125" style="12" customWidth="1"/>
    <col min="5" max="5" width="7.7109375" style="114" customWidth="1"/>
    <col min="6" max="6" width="6.140625" style="12" customWidth="1"/>
    <col min="7" max="7" width="16.5703125" style="12" bestFit="1" customWidth="1"/>
    <col min="8" max="8" width="3" style="12" customWidth="1"/>
    <col min="9" max="9" width="12.85546875" style="12" customWidth="1"/>
    <col min="10" max="10" width="2.5703125" style="12" customWidth="1"/>
    <col min="11" max="11" width="12.5703125" style="12" customWidth="1"/>
    <col min="12" max="12" width="2.5703125" style="12" customWidth="1"/>
    <col min="13" max="13" width="14.28515625" style="12" bestFit="1" customWidth="1"/>
    <col min="14" max="14" width="1.7109375" style="12" customWidth="1"/>
    <col min="15" max="15" width="11.42578125" style="12" customWidth="1"/>
    <col min="16" max="16" width="1.7109375" style="12" customWidth="1"/>
    <col min="17" max="17" width="15" style="12" customWidth="1"/>
    <col min="18" max="18" width="1.7109375" style="12" customWidth="1"/>
    <col min="19" max="19" width="17" style="12" bestFit="1" customWidth="1"/>
    <col min="20" max="20" width="1.7109375" style="12" customWidth="1"/>
    <col min="21" max="21" width="12.7109375" style="12" bestFit="1" customWidth="1"/>
    <col min="22" max="22" width="1.7109375" style="6" customWidth="1"/>
    <col min="23" max="23" width="15.7109375" style="12" bestFit="1" customWidth="1"/>
    <col min="24" max="38" width="9.140625" style="6"/>
    <col min="39" max="16384" width="9.140625" style="12"/>
  </cols>
  <sheetData>
    <row r="1" spans="1:25" ht="18.75" x14ac:dyDescent="0.3">
      <c r="B1" s="96" t="str">
        <f>Entity</f>
        <v>Name of Tribe</v>
      </c>
      <c r="C1" s="96"/>
      <c r="D1" s="41"/>
      <c r="E1" s="74"/>
      <c r="F1" s="41"/>
      <c r="G1" s="41"/>
      <c r="H1" s="41"/>
      <c r="I1" s="41"/>
      <c r="J1" s="41"/>
      <c r="K1" s="41"/>
      <c r="L1" s="41"/>
      <c r="M1" s="41"/>
      <c r="N1" s="41"/>
      <c r="O1" s="41"/>
      <c r="P1" s="41"/>
      <c r="Q1" s="41"/>
      <c r="R1" s="41"/>
      <c r="S1" s="41"/>
      <c r="T1" s="41"/>
      <c r="U1" s="41"/>
      <c r="V1" s="86"/>
      <c r="W1" s="98" t="s">
        <v>140</v>
      </c>
    </row>
    <row r="2" spans="1:25" ht="18.75" x14ac:dyDescent="0.3">
      <c r="B2" s="96" t="s">
        <v>0</v>
      </c>
      <c r="C2" s="96"/>
      <c r="D2" s="41"/>
      <c r="E2" s="74"/>
      <c r="F2" s="41"/>
      <c r="G2" s="41"/>
      <c r="H2" s="41"/>
      <c r="I2" s="41"/>
      <c r="J2" s="41"/>
      <c r="K2" s="41"/>
      <c r="L2" s="41"/>
      <c r="M2" s="41"/>
      <c r="N2" s="41"/>
      <c r="O2" s="41"/>
      <c r="P2" s="41"/>
      <c r="Q2" s="41"/>
      <c r="R2" s="41"/>
      <c r="S2" s="41"/>
      <c r="T2" s="41"/>
      <c r="U2" s="41"/>
      <c r="V2" s="86"/>
      <c r="W2" s="41"/>
    </row>
    <row r="3" spans="1:25" ht="18.75" x14ac:dyDescent="0.3">
      <c r="B3" s="96" t="str">
        <f>'start here-do not delete'!D30</f>
        <v>FY 2022</v>
      </c>
      <c r="C3" s="96"/>
      <c r="D3" s="96" t="s">
        <v>305</v>
      </c>
      <c r="E3" s="189"/>
      <c r="F3" s="96"/>
      <c r="G3" s="41"/>
      <c r="H3" s="41"/>
      <c r="I3" s="41"/>
      <c r="J3" s="41"/>
      <c r="K3" s="41"/>
      <c r="L3" s="41"/>
      <c r="M3" s="41"/>
      <c r="N3" s="41"/>
      <c r="O3" s="41"/>
      <c r="P3" s="41"/>
      <c r="Q3" s="41"/>
      <c r="R3" s="41"/>
      <c r="S3" s="41"/>
      <c r="T3" s="41"/>
      <c r="U3" s="41"/>
      <c r="V3" s="86"/>
      <c r="W3" s="41"/>
    </row>
    <row r="4" spans="1:25" ht="15" x14ac:dyDescent="0.25">
      <c r="A4" s="2"/>
      <c r="B4" s="2"/>
      <c r="C4" s="2"/>
      <c r="D4" s="64"/>
      <c r="E4" s="59"/>
      <c r="F4" s="64"/>
      <c r="G4" s="53"/>
      <c r="H4" s="53"/>
      <c r="I4" s="53"/>
      <c r="J4" s="53"/>
      <c r="K4" s="53"/>
      <c r="L4" s="53"/>
      <c r="M4" s="53"/>
      <c r="N4" s="53"/>
      <c r="O4" s="200"/>
      <c r="P4" s="200"/>
      <c r="Q4" s="200"/>
      <c r="R4" s="200"/>
      <c r="S4" s="199" t="s">
        <v>27</v>
      </c>
      <c r="T4" s="200"/>
      <c r="U4" s="199"/>
      <c r="V4" s="44"/>
      <c r="W4" s="44"/>
    </row>
    <row r="5" spans="1:25" ht="15" x14ac:dyDescent="0.25">
      <c r="A5" s="2"/>
      <c r="B5" s="2"/>
      <c r="C5" s="2"/>
      <c r="D5" s="64"/>
      <c r="E5" s="59"/>
      <c r="F5" s="64"/>
      <c r="G5" s="53"/>
      <c r="H5" s="53"/>
      <c r="I5" s="43"/>
      <c r="J5" s="53"/>
      <c r="K5" s="53"/>
      <c r="L5" s="53"/>
      <c r="M5" s="53"/>
      <c r="N5" s="53"/>
      <c r="O5" s="53"/>
      <c r="P5" s="53"/>
      <c r="Q5" s="53"/>
      <c r="R5" s="53"/>
      <c r="S5" s="44"/>
      <c r="T5" s="53"/>
      <c r="U5" s="44"/>
      <c r="V5" s="44"/>
      <c r="W5" s="44"/>
    </row>
    <row r="6" spans="1:25" ht="15" x14ac:dyDescent="0.25">
      <c r="A6" s="42"/>
      <c r="B6" s="42"/>
      <c r="C6" s="42"/>
      <c r="D6" s="43"/>
      <c r="E6" s="202"/>
      <c r="F6" s="43"/>
      <c r="G6" s="43" t="str">
        <f>B3</f>
        <v>FY 2022</v>
      </c>
      <c r="H6" s="43"/>
      <c r="I6" s="2"/>
      <c r="J6" s="43"/>
      <c r="K6" s="43"/>
      <c r="L6" s="44"/>
      <c r="M6" s="205" t="s">
        <v>257</v>
      </c>
      <c r="N6" s="44"/>
      <c r="O6" s="43"/>
      <c r="P6" s="44"/>
      <c r="Q6" s="44"/>
      <c r="R6" s="44"/>
      <c r="S6" s="43"/>
      <c r="T6" s="44"/>
      <c r="U6" s="44" t="s">
        <v>30</v>
      </c>
      <c r="V6" s="44"/>
      <c r="W6" s="44"/>
      <c r="X6" s="22"/>
      <c r="Y6" s="22"/>
    </row>
    <row r="7" spans="1:25" ht="14.25" x14ac:dyDescent="0.2">
      <c r="A7" s="42"/>
      <c r="B7" s="42"/>
      <c r="C7" s="42"/>
      <c r="D7" s="43"/>
      <c r="E7" s="202"/>
      <c r="F7" s="43"/>
      <c r="G7" s="43" t="s">
        <v>29</v>
      </c>
      <c r="H7" s="43"/>
      <c r="I7" s="43" t="s">
        <v>188</v>
      </c>
      <c r="J7" s="43"/>
      <c r="K7" s="43" t="s">
        <v>188</v>
      </c>
      <c r="L7" s="44"/>
      <c r="M7" s="43" t="str">
        <f>G6</f>
        <v>FY 2022</v>
      </c>
      <c r="N7" s="44"/>
      <c r="O7" s="44" t="s">
        <v>1</v>
      </c>
      <c r="P7" s="44"/>
      <c r="Q7" s="44" t="s">
        <v>353</v>
      </c>
      <c r="R7" s="44"/>
      <c r="S7" s="43"/>
      <c r="T7" s="44"/>
      <c r="U7" s="43" t="s">
        <v>34</v>
      </c>
      <c r="V7" s="44"/>
      <c r="W7" s="43" t="str">
        <f>+G6</f>
        <v>FY 2022</v>
      </c>
      <c r="X7" s="22"/>
      <c r="Y7" s="22"/>
    </row>
    <row r="8" spans="1:25" ht="14.25" x14ac:dyDescent="0.2">
      <c r="A8" s="42"/>
      <c r="B8" s="42"/>
      <c r="C8" s="42"/>
      <c r="D8" s="43"/>
      <c r="E8" s="202"/>
      <c r="F8" s="43" t="s">
        <v>245</v>
      </c>
      <c r="G8" s="43" t="s">
        <v>31</v>
      </c>
      <c r="H8" s="43"/>
      <c r="I8" s="43" t="s">
        <v>189</v>
      </c>
      <c r="J8" s="43"/>
      <c r="K8" s="43" t="s">
        <v>189</v>
      </c>
      <c r="L8" s="44"/>
      <c r="M8" s="43" t="s">
        <v>29</v>
      </c>
      <c r="N8" s="44"/>
      <c r="O8" s="43" t="s">
        <v>28</v>
      </c>
      <c r="P8" s="44"/>
      <c r="Q8" s="44" t="s">
        <v>110</v>
      </c>
      <c r="R8" s="44"/>
      <c r="S8" s="44" t="s">
        <v>308</v>
      </c>
      <c r="T8" s="44"/>
      <c r="U8" s="44" t="s">
        <v>1</v>
      </c>
      <c r="V8" s="87"/>
      <c r="W8" s="43" t="s">
        <v>307</v>
      </c>
      <c r="X8" s="22"/>
      <c r="Y8" s="22"/>
    </row>
    <row r="9" spans="1:25" ht="15" thickBot="1" x14ac:dyDescent="0.25">
      <c r="A9" s="206" t="s">
        <v>254</v>
      </c>
      <c r="B9" s="100" t="s">
        <v>134</v>
      </c>
      <c r="C9" s="100"/>
      <c r="D9" s="100"/>
      <c r="E9" s="203"/>
      <c r="F9" s="45" t="s">
        <v>246</v>
      </c>
      <c r="G9" s="45" t="s">
        <v>190</v>
      </c>
      <c r="H9" s="45"/>
      <c r="I9" s="45" t="s">
        <v>32</v>
      </c>
      <c r="J9" s="45"/>
      <c r="K9" s="45" t="s">
        <v>253</v>
      </c>
      <c r="L9" s="45"/>
      <c r="M9" s="45" t="s">
        <v>191</v>
      </c>
      <c r="N9" s="45"/>
      <c r="O9" s="45" t="s">
        <v>98</v>
      </c>
      <c r="P9" s="45"/>
      <c r="Q9" s="45" t="s">
        <v>354</v>
      </c>
      <c r="R9" s="45"/>
      <c r="S9" s="45" t="s">
        <v>4</v>
      </c>
      <c r="T9" s="46"/>
      <c r="U9" s="264" t="s">
        <v>12</v>
      </c>
      <c r="V9" s="46"/>
      <c r="W9" s="45" t="s">
        <v>36</v>
      </c>
      <c r="X9" s="22"/>
      <c r="Y9" s="22"/>
    </row>
    <row r="10" spans="1:25" ht="12.75" x14ac:dyDescent="0.2">
      <c r="I10" s="27"/>
    </row>
    <row r="11" spans="1:25" ht="12.75" x14ac:dyDescent="0.2">
      <c r="B11" s="27" t="s">
        <v>37</v>
      </c>
      <c r="C11" s="27"/>
      <c r="D11" s="27"/>
      <c r="F11" s="27"/>
      <c r="G11" s="27"/>
      <c r="H11" s="27"/>
      <c r="I11" s="5"/>
      <c r="J11" s="27"/>
      <c r="K11" s="27"/>
      <c r="L11" s="27"/>
      <c r="M11" s="5"/>
      <c r="N11" s="5"/>
      <c r="O11" s="14"/>
      <c r="P11" s="5"/>
      <c r="Q11" s="5"/>
      <c r="R11" s="5"/>
      <c r="S11" s="14"/>
      <c r="T11" s="5"/>
      <c r="U11" s="5"/>
    </row>
    <row r="12" spans="1:25" ht="12.75" x14ac:dyDescent="0.2">
      <c r="B12" s="5"/>
      <c r="C12" s="5"/>
      <c r="D12" s="5"/>
      <c r="E12" s="3"/>
      <c r="F12" s="5"/>
      <c r="G12" s="5"/>
      <c r="H12" s="5"/>
      <c r="I12" s="27"/>
      <c r="J12" s="5"/>
      <c r="K12" s="5"/>
      <c r="L12" s="5"/>
      <c r="M12" s="5"/>
      <c r="N12" s="5"/>
      <c r="O12" s="14"/>
      <c r="P12" s="5"/>
      <c r="Q12" s="5"/>
      <c r="R12" s="5"/>
      <c r="S12" s="14"/>
      <c r="T12" s="5"/>
      <c r="U12" s="5"/>
    </row>
    <row r="13" spans="1:25" ht="12.75" x14ac:dyDescent="0.2">
      <c r="B13" s="103" t="s">
        <v>38</v>
      </c>
      <c r="C13" s="103"/>
      <c r="D13" s="103"/>
      <c r="F13" s="27"/>
      <c r="G13" s="27"/>
      <c r="H13" s="27"/>
      <c r="I13" s="5"/>
      <c r="J13" s="27"/>
      <c r="K13" s="27"/>
      <c r="L13" s="27"/>
      <c r="M13" s="5"/>
      <c r="N13" s="5"/>
      <c r="O13" s="14"/>
      <c r="P13" s="5"/>
      <c r="Q13" s="5"/>
      <c r="R13" s="5"/>
      <c r="S13" s="14"/>
      <c r="T13" s="5"/>
      <c r="U13" s="5"/>
    </row>
    <row r="14" spans="1:25" ht="12.75" x14ac:dyDescent="0.2">
      <c r="B14" s="5"/>
      <c r="C14" s="5"/>
      <c r="D14" s="5"/>
      <c r="E14" s="3"/>
      <c r="F14" s="5"/>
      <c r="G14" s="5"/>
      <c r="H14" s="5"/>
      <c r="J14" s="5"/>
      <c r="K14" s="5"/>
      <c r="L14" s="5"/>
      <c r="M14" s="5"/>
      <c r="N14" s="5"/>
      <c r="O14" s="14"/>
      <c r="P14" s="5"/>
      <c r="Q14" s="5"/>
      <c r="R14" s="5"/>
      <c r="S14" s="14"/>
      <c r="T14" s="5"/>
      <c r="U14" s="5"/>
    </row>
    <row r="15" spans="1:25" ht="12.75" x14ac:dyDescent="0.2">
      <c r="B15" s="12" t="s">
        <v>142</v>
      </c>
      <c r="N15" s="6"/>
      <c r="P15" s="6"/>
      <c r="Q15" s="6"/>
      <c r="R15" s="6"/>
      <c r="T15" s="6"/>
    </row>
    <row r="16" spans="1:25" ht="12.75" x14ac:dyDescent="0.2">
      <c r="B16" s="12" t="s">
        <v>175</v>
      </c>
      <c r="N16" s="6"/>
      <c r="P16" s="6"/>
      <c r="Q16" s="6"/>
      <c r="R16" s="6"/>
      <c r="T16" s="6"/>
    </row>
    <row r="17" spans="1:23" ht="12.75" x14ac:dyDescent="0.2">
      <c r="A17" s="348">
        <v>300</v>
      </c>
      <c r="D17" s="12" t="s">
        <v>39</v>
      </c>
      <c r="G17" s="346">
        <v>1223812</v>
      </c>
      <c r="I17" s="300"/>
      <c r="K17" s="300"/>
      <c r="L17" s="6"/>
      <c r="M17" s="347">
        <f>+G17-I17-K17</f>
        <v>1223812</v>
      </c>
      <c r="N17" s="6"/>
      <c r="O17" s="300"/>
      <c r="P17" s="6"/>
      <c r="Q17" s="347"/>
      <c r="R17" s="6"/>
      <c r="S17" s="346">
        <v>102145</v>
      </c>
      <c r="T17" s="6"/>
      <c r="U17" s="346"/>
      <c r="W17" s="347">
        <f>M17-SUM(O17:U17)</f>
        <v>1121667</v>
      </c>
    </row>
    <row r="18" spans="1:23" ht="12.75" x14ac:dyDescent="0.2">
      <c r="A18" s="348">
        <v>310</v>
      </c>
      <c r="D18" s="12" t="s">
        <v>40</v>
      </c>
      <c r="G18" s="317">
        <v>159325</v>
      </c>
      <c r="L18" s="6"/>
      <c r="M18" s="6">
        <f>+G18-I18-K18</f>
        <v>159325</v>
      </c>
      <c r="N18" s="6"/>
      <c r="P18" s="6"/>
      <c r="Q18" s="6"/>
      <c r="R18" s="6"/>
      <c r="S18" s="317">
        <v>20325</v>
      </c>
      <c r="T18" s="6"/>
      <c r="U18" s="317"/>
      <c r="W18" s="6">
        <f>M18-SUM(O18:U18)</f>
        <v>139000</v>
      </c>
    </row>
    <row r="19" spans="1:23" ht="12.75" x14ac:dyDescent="0.2">
      <c r="A19" s="348">
        <v>320</v>
      </c>
      <c r="D19" s="12" t="s">
        <v>41</v>
      </c>
      <c r="G19" s="317">
        <v>146706</v>
      </c>
      <c r="L19" s="6"/>
      <c r="M19" s="6">
        <f>+G19-I19-K19</f>
        <v>146706</v>
      </c>
      <c r="N19" s="6"/>
      <c r="P19" s="6"/>
      <c r="Q19" s="6"/>
      <c r="R19" s="6"/>
      <c r="S19" s="317">
        <v>10706</v>
      </c>
      <c r="T19" s="6"/>
      <c r="U19" s="317"/>
      <c r="W19" s="6">
        <f>M19-SUM(O19:U19)</f>
        <v>136000</v>
      </c>
    </row>
    <row r="20" spans="1:23" ht="12.75" x14ac:dyDescent="0.2">
      <c r="L20" s="6"/>
      <c r="M20" s="6">
        <f>+G20-I20-K20</f>
        <v>0</v>
      </c>
      <c r="N20" s="6"/>
      <c r="P20" s="6"/>
      <c r="Q20" s="6"/>
      <c r="R20" s="6"/>
      <c r="T20" s="6"/>
      <c r="U20" s="23"/>
      <c r="W20" s="6">
        <f>M20-SUM(O20:U20)</f>
        <v>0</v>
      </c>
    </row>
    <row r="21" spans="1:23" ht="12.75" x14ac:dyDescent="0.2">
      <c r="L21" s="6"/>
      <c r="N21" s="6"/>
      <c r="P21" s="6"/>
      <c r="Q21" s="6"/>
      <c r="R21" s="6"/>
      <c r="T21" s="6"/>
      <c r="U21" s="23"/>
    </row>
    <row r="22" spans="1:23" ht="12.75" x14ac:dyDescent="0.2">
      <c r="E22" s="114" t="s">
        <v>167</v>
      </c>
      <c r="G22" s="92">
        <f>SUM(G17:G21)</f>
        <v>1529843</v>
      </c>
      <c r="H22" s="6"/>
      <c r="I22" s="92">
        <f>SUM(I17:I21)</f>
        <v>0</v>
      </c>
      <c r="J22" s="6"/>
      <c r="K22" s="92">
        <f>SUM(K17:K21)</f>
        <v>0</v>
      </c>
      <c r="L22" s="6"/>
      <c r="M22" s="92">
        <f>SUM(M17:M21)</f>
        <v>1529843</v>
      </c>
      <c r="N22" s="6"/>
      <c r="O22" s="92">
        <f t="shared" ref="O22:U22" si="0">SUM(O17:O21)</f>
        <v>0</v>
      </c>
      <c r="P22" s="6"/>
      <c r="Q22" s="92">
        <f t="shared" ref="Q22" si="1">SUM(Q17:Q21)</f>
        <v>0</v>
      </c>
      <c r="R22" s="6"/>
      <c r="S22" s="92">
        <f t="shared" si="0"/>
        <v>133176</v>
      </c>
      <c r="T22" s="6"/>
      <c r="U22" s="92">
        <f t="shared" si="0"/>
        <v>0</v>
      </c>
      <c r="W22" s="92">
        <f>SUM(W17:W21)</f>
        <v>1396667</v>
      </c>
    </row>
    <row r="23" spans="1:23" ht="12.75" x14ac:dyDescent="0.2">
      <c r="B23" s="5"/>
      <c r="C23" s="5"/>
      <c r="D23" s="5"/>
      <c r="E23" s="3"/>
      <c r="F23" s="5"/>
      <c r="G23" s="5"/>
      <c r="H23" s="5"/>
      <c r="I23" s="5"/>
      <c r="J23" s="5"/>
      <c r="K23" s="5"/>
      <c r="L23" s="5"/>
      <c r="M23" s="5"/>
      <c r="N23" s="5"/>
      <c r="O23" s="14"/>
      <c r="P23" s="5"/>
      <c r="Q23" s="14"/>
      <c r="R23" s="5"/>
      <c r="S23" s="14"/>
      <c r="T23" s="5"/>
      <c r="U23" s="23"/>
      <c r="W23" s="5"/>
    </row>
    <row r="24" spans="1:23" ht="12.75" x14ac:dyDescent="0.2">
      <c r="B24" s="12" t="s">
        <v>42</v>
      </c>
      <c r="L24" s="6"/>
      <c r="N24" s="6"/>
      <c r="P24" s="6"/>
      <c r="R24" s="6"/>
      <c r="T24" s="6"/>
      <c r="U24" s="27"/>
    </row>
    <row r="25" spans="1:23" ht="12.75" x14ac:dyDescent="0.2">
      <c r="B25" s="12" t="s">
        <v>176</v>
      </c>
      <c r="L25" s="6"/>
      <c r="N25" s="6"/>
      <c r="P25" s="6"/>
      <c r="R25" s="6"/>
      <c r="T25" s="6"/>
      <c r="U25" s="27"/>
    </row>
    <row r="26" spans="1:23" ht="12.75" x14ac:dyDescent="0.2">
      <c r="A26" s="348">
        <v>400</v>
      </c>
      <c r="D26" s="12" t="s">
        <v>43</v>
      </c>
      <c r="G26" s="317">
        <v>2883986</v>
      </c>
      <c r="H26" s="317"/>
      <c r="I26" s="317">
        <v>23000</v>
      </c>
      <c r="J26" s="317"/>
      <c r="K26" s="317">
        <v>100000</v>
      </c>
      <c r="L26" s="6"/>
      <c r="M26" s="6">
        <f>+G26-I26-K26</f>
        <v>2760986</v>
      </c>
      <c r="N26" s="6"/>
      <c r="P26" s="6"/>
      <c r="R26" s="6"/>
      <c r="S26" s="317">
        <v>1833986</v>
      </c>
      <c r="T26" s="6"/>
      <c r="U26" s="317"/>
      <c r="W26" s="6">
        <f>M26-SUM(O26:U26)</f>
        <v>927000</v>
      </c>
    </row>
    <row r="27" spans="1:23" ht="12.75" x14ac:dyDescent="0.2">
      <c r="A27" s="348">
        <v>410</v>
      </c>
      <c r="D27" s="12" t="s">
        <v>124</v>
      </c>
      <c r="G27" s="317">
        <v>118981</v>
      </c>
      <c r="H27" s="317"/>
      <c r="I27" s="317"/>
      <c r="J27" s="317"/>
      <c r="K27" s="317"/>
      <c r="L27" s="6"/>
      <c r="M27" s="6">
        <f>+G27-I27-K27</f>
        <v>118981</v>
      </c>
      <c r="N27" s="6"/>
      <c r="P27" s="6"/>
      <c r="R27" s="6"/>
      <c r="S27" s="317">
        <v>102401</v>
      </c>
      <c r="T27" s="6"/>
      <c r="U27" s="317"/>
      <c r="W27" s="6">
        <f>M27-SUM(O27:U27)</f>
        <v>16580</v>
      </c>
    </row>
    <row r="28" spans="1:23" ht="12.75" x14ac:dyDescent="0.2">
      <c r="A28" s="348">
        <v>411</v>
      </c>
      <c r="D28" s="12" t="s">
        <v>146</v>
      </c>
      <c r="G28" s="317">
        <v>1165231</v>
      </c>
      <c r="H28" s="317"/>
      <c r="I28" s="317"/>
      <c r="J28" s="317"/>
      <c r="K28" s="317"/>
      <c r="L28" s="6"/>
      <c r="M28" s="6">
        <f>+G28-I28-K28</f>
        <v>1165231</v>
      </c>
      <c r="N28" s="6"/>
      <c r="P28" s="6"/>
      <c r="R28" s="6"/>
      <c r="S28" s="317">
        <v>602351</v>
      </c>
      <c r="T28" s="6"/>
      <c r="U28" s="317"/>
      <c r="W28" s="6">
        <f>M28-SUM(O28:U28)</f>
        <v>562880</v>
      </c>
    </row>
    <row r="29" spans="1:23" ht="12.75" x14ac:dyDescent="0.2">
      <c r="A29" s="348">
        <v>412</v>
      </c>
      <c r="D29" s="12" t="s">
        <v>147</v>
      </c>
      <c r="G29" s="317">
        <v>1262041</v>
      </c>
      <c r="H29" s="317"/>
      <c r="I29" s="317"/>
      <c r="J29" s="317"/>
      <c r="K29" s="317"/>
      <c r="L29" s="6"/>
      <c r="M29" s="6">
        <f>+G29-I29-K29</f>
        <v>1262041</v>
      </c>
      <c r="N29" s="6"/>
      <c r="P29" s="6"/>
      <c r="R29" s="6"/>
      <c r="S29" s="317">
        <v>736041</v>
      </c>
      <c r="T29" s="6"/>
      <c r="U29" s="317"/>
      <c r="W29" s="6">
        <f>M29-SUM(O29:U29)</f>
        <v>526000</v>
      </c>
    </row>
    <row r="30" spans="1:23" ht="12.75" x14ac:dyDescent="0.2">
      <c r="A30" s="348">
        <v>413</v>
      </c>
      <c r="D30" s="12" t="s">
        <v>201</v>
      </c>
      <c r="G30" s="317">
        <v>130263</v>
      </c>
      <c r="H30" s="317"/>
      <c r="I30" s="317"/>
      <c r="J30" s="317"/>
      <c r="K30" s="317"/>
      <c r="L30" s="6"/>
      <c r="M30" s="6">
        <f>+G30-I30-K30</f>
        <v>130263</v>
      </c>
      <c r="N30" s="6"/>
      <c r="P30" s="6"/>
      <c r="R30" s="6"/>
      <c r="S30" s="317">
        <v>100263</v>
      </c>
      <c r="T30" s="6"/>
      <c r="U30" s="317"/>
      <c r="W30" s="6">
        <f>M30-SUM(O30:U30)</f>
        <v>30000</v>
      </c>
    </row>
    <row r="31" spans="1:23" ht="12.75" x14ac:dyDescent="0.2">
      <c r="L31" s="6"/>
      <c r="N31" s="6"/>
      <c r="P31" s="6"/>
      <c r="R31" s="6"/>
      <c r="T31" s="6"/>
      <c r="U31" s="27"/>
    </row>
    <row r="32" spans="1:23" ht="12.75" x14ac:dyDescent="0.2">
      <c r="E32" s="114" t="s">
        <v>168</v>
      </c>
      <c r="G32" s="92">
        <f>SUM(G26:G31)</f>
        <v>5560502</v>
      </c>
      <c r="H32" s="6"/>
      <c r="I32" s="92">
        <f>SUM(I26:I31)</f>
        <v>23000</v>
      </c>
      <c r="J32" s="6"/>
      <c r="K32" s="92">
        <f>SUM(K26:K31)</f>
        <v>100000</v>
      </c>
      <c r="L32" s="6"/>
      <c r="M32" s="92">
        <f>SUM(M26:M31)</f>
        <v>5437502</v>
      </c>
      <c r="N32" s="6"/>
      <c r="O32" s="92">
        <f t="shared" ref="O32:U32" si="2">SUM(O26:O31)</f>
        <v>0</v>
      </c>
      <c r="P32" s="6"/>
      <c r="Q32" s="92">
        <f t="shared" ref="Q32" si="3">SUM(Q26:Q31)</f>
        <v>0</v>
      </c>
      <c r="R32" s="6"/>
      <c r="S32" s="92">
        <f t="shared" si="2"/>
        <v>3375042</v>
      </c>
      <c r="T32" s="6"/>
      <c r="U32" s="92">
        <f t="shared" si="2"/>
        <v>0</v>
      </c>
      <c r="W32" s="92">
        <f>SUM(W26:W31)</f>
        <v>2062460</v>
      </c>
    </row>
    <row r="33" spans="1:38" ht="12.75" x14ac:dyDescent="0.2">
      <c r="G33" s="6"/>
      <c r="H33" s="6"/>
      <c r="I33" s="6"/>
      <c r="J33" s="6"/>
      <c r="K33" s="6"/>
      <c r="L33" s="6"/>
      <c r="M33" s="6"/>
      <c r="N33" s="6"/>
      <c r="O33" s="6"/>
      <c r="P33" s="6"/>
      <c r="Q33" s="6"/>
      <c r="R33" s="6"/>
      <c r="S33" s="6"/>
      <c r="T33" s="6"/>
      <c r="U33" s="6"/>
      <c r="W33" s="6"/>
    </row>
    <row r="34" spans="1:38" ht="12.75" x14ac:dyDescent="0.2">
      <c r="B34" s="104" t="s">
        <v>143</v>
      </c>
      <c r="C34" s="104"/>
      <c r="L34" s="6"/>
      <c r="N34" s="6"/>
      <c r="O34" s="6"/>
      <c r="P34" s="6"/>
      <c r="Q34" s="6"/>
      <c r="R34" s="6"/>
      <c r="S34" s="6"/>
      <c r="T34" s="6"/>
      <c r="U34" s="6"/>
      <c r="W34" s="6"/>
    </row>
    <row r="35" spans="1:38" ht="12.75" x14ac:dyDescent="0.2">
      <c r="D35" s="104"/>
      <c r="L35" s="6"/>
      <c r="N35" s="6"/>
      <c r="P35" s="6"/>
      <c r="R35" s="6"/>
      <c r="T35" s="6"/>
      <c r="U35" s="27"/>
    </row>
    <row r="36" spans="1:38" ht="12.75" x14ac:dyDescent="0.2">
      <c r="B36" s="12" t="s">
        <v>42</v>
      </c>
      <c r="D36" s="104"/>
      <c r="L36" s="6"/>
      <c r="N36" s="6"/>
      <c r="P36" s="6"/>
      <c r="R36" s="6"/>
      <c r="T36" s="6"/>
      <c r="U36" s="27"/>
    </row>
    <row r="37" spans="1:38" ht="12.75" x14ac:dyDescent="0.2">
      <c r="A37" s="348">
        <v>420</v>
      </c>
      <c r="D37" s="12" t="s">
        <v>44</v>
      </c>
      <c r="G37" s="317">
        <v>1108281</v>
      </c>
      <c r="L37" s="6"/>
      <c r="M37" s="6">
        <f>+G37-I37-K37</f>
        <v>1108281</v>
      </c>
      <c r="N37" s="6"/>
      <c r="P37" s="6"/>
      <c r="R37" s="6"/>
      <c r="S37" s="317">
        <v>1028016</v>
      </c>
      <c r="T37" s="6"/>
      <c r="U37" s="317"/>
      <c r="W37" s="6">
        <f>M37-SUM(O37:U37)</f>
        <v>80265</v>
      </c>
      <c r="X37" s="12"/>
      <c r="Y37" s="12"/>
      <c r="Z37" s="12"/>
      <c r="AA37" s="12"/>
      <c r="AB37" s="12"/>
      <c r="AC37" s="12"/>
      <c r="AD37" s="12"/>
      <c r="AE37" s="12"/>
      <c r="AF37" s="12"/>
      <c r="AG37" s="12"/>
      <c r="AH37" s="12"/>
      <c r="AI37" s="12"/>
      <c r="AJ37" s="12"/>
      <c r="AK37" s="12"/>
      <c r="AL37" s="12"/>
    </row>
    <row r="38" spans="1:38" ht="12.75" x14ac:dyDescent="0.2">
      <c r="A38" s="348">
        <v>421</v>
      </c>
      <c r="D38" s="12" t="s">
        <v>45</v>
      </c>
      <c r="G38" s="317">
        <v>12584</v>
      </c>
      <c r="L38" s="6"/>
      <c r="M38" s="6">
        <f>+G38-I38-K38</f>
        <v>12584</v>
      </c>
      <c r="N38" s="6"/>
      <c r="P38" s="6"/>
      <c r="R38" s="6"/>
      <c r="S38" s="317">
        <v>7526</v>
      </c>
      <c r="T38" s="6"/>
      <c r="U38" s="317"/>
      <c r="W38" s="6">
        <f>M38-SUM(O38:U38)</f>
        <v>5058</v>
      </c>
      <c r="X38" s="12"/>
      <c r="Y38" s="12"/>
      <c r="Z38" s="12"/>
      <c r="AA38" s="12"/>
      <c r="AB38" s="12"/>
      <c r="AC38" s="12"/>
      <c r="AD38" s="12"/>
      <c r="AE38" s="12"/>
      <c r="AF38" s="12"/>
      <c r="AG38" s="12"/>
      <c r="AH38" s="12"/>
      <c r="AI38" s="12"/>
      <c r="AJ38" s="12"/>
      <c r="AK38" s="12"/>
      <c r="AL38" s="12"/>
    </row>
    <row r="39" spans="1:38" ht="12.75" x14ac:dyDescent="0.2">
      <c r="A39" s="348">
        <v>422</v>
      </c>
      <c r="D39" s="12" t="s">
        <v>46</v>
      </c>
      <c r="G39" s="317">
        <v>118197</v>
      </c>
      <c r="L39" s="6"/>
      <c r="M39" s="6">
        <f>+G39-I39-K39</f>
        <v>118197</v>
      </c>
      <c r="N39" s="6"/>
      <c r="P39" s="6"/>
      <c r="R39" s="6"/>
      <c r="S39" s="317">
        <v>67933</v>
      </c>
      <c r="T39" s="6"/>
      <c r="U39" s="317"/>
      <c r="W39" s="6">
        <f>M39-SUM(O39:U39)</f>
        <v>50264</v>
      </c>
      <c r="X39" s="12"/>
      <c r="Y39" s="12"/>
      <c r="Z39" s="12"/>
      <c r="AA39" s="12"/>
      <c r="AB39" s="12"/>
      <c r="AC39" s="12"/>
      <c r="AD39" s="12"/>
      <c r="AE39" s="12"/>
      <c r="AF39" s="12"/>
      <c r="AG39" s="12"/>
      <c r="AH39" s="12"/>
      <c r="AI39" s="12"/>
      <c r="AJ39" s="12"/>
      <c r="AK39" s="12"/>
      <c r="AL39" s="12"/>
    </row>
    <row r="40" spans="1:38" ht="12.75" x14ac:dyDescent="0.2">
      <c r="A40" s="348">
        <v>425</v>
      </c>
      <c r="D40" s="12" t="s">
        <v>47</v>
      </c>
      <c r="G40" s="317">
        <v>14037</v>
      </c>
      <c r="L40" s="6"/>
      <c r="M40" s="6">
        <f>+G40-I40-K40</f>
        <v>14037</v>
      </c>
      <c r="N40" s="6"/>
      <c r="P40" s="6"/>
      <c r="R40" s="6"/>
      <c r="S40" s="317">
        <v>12025</v>
      </c>
      <c r="T40" s="6"/>
      <c r="U40" s="317"/>
      <c r="W40" s="6">
        <f>M40-SUM(O40:U40)</f>
        <v>2012</v>
      </c>
      <c r="X40" s="12"/>
      <c r="Y40" s="12"/>
      <c r="Z40" s="12"/>
      <c r="AA40" s="12"/>
      <c r="AB40" s="12"/>
      <c r="AC40" s="12"/>
      <c r="AD40" s="12"/>
      <c r="AE40" s="12"/>
      <c r="AF40" s="12"/>
      <c r="AG40" s="12"/>
      <c r="AH40" s="12"/>
      <c r="AI40" s="12"/>
      <c r="AJ40" s="12"/>
      <c r="AK40" s="12"/>
      <c r="AL40" s="12"/>
    </row>
    <row r="41" spans="1:38" ht="12.75" x14ac:dyDescent="0.2">
      <c r="A41" s="348">
        <v>426</v>
      </c>
      <c r="D41" s="12" t="s">
        <v>492</v>
      </c>
      <c r="G41" s="317">
        <v>18715</v>
      </c>
      <c r="L41" s="6"/>
      <c r="M41" s="6">
        <f>+G41-I41-K41</f>
        <v>18715</v>
      </c>
      <c r="N41" s="6"/>
      <c r="P41" s="6"/>
      <c r="R41" s="6"/>
      <c r="S41" s="317">
        <v>15151</v>
      </c>
      <c r="T41" s="6"/>
      <c r="U41" s="317"/>
      <c r="W41" s="6">
        <f>M41-SUM(O41:U41)</f>
        <v>3564</v>
      </c>
      <c r="X41" s="12"/>
      <c r="Y41" s="12"/>
      <c r="Z41" s="12"/>
      <c r="AA41" s="12"/>
      <c r="AB41" s="12"/>
      <c r="AC41" s="12"/>
      <c r="AD41" s="12"/>
      <c r="AE41" s="12"/>
      <c r="AF41" s="12"/>
      <c r="AG41" s="12"/>
      <c r="AH41" s="12"/>
      <c r="AI41" s="12"/>
      <c r="AJ41" s="12"/>
      <c r="AK41" s="12"/>
      <c r="AL41" s="12"/>
    </row>
    <row r="42" spans="1:38" ht="12.75" x14ac:dyDescent="0.2">
      <c r="L42" s="6"/>
      <c r="N42" s="6"/>
      <c r="P42" s="6"/>
      <c r="R42" s="6"/>
      <c r="T42" s="6"/>
      <c r="U42" s="27"/>
      <c r="X42" s="12"/>
      <c r="Y42" s="12"/>
      <c r="Z42" s="12"/>
      <c r="AA42" s="12"/>
      <c r="AB42" s="12"/>
      <c r="AC42" s="12"/>
      <c r="AD42" s="12"/>
      <c r="AE42" s="12"/>
      <c r="AF42" s="12"/>
      <c r="AG42" s="12"/>
      <c r="AH42" s="12"/>
      <c r="AI42" s="12"/>
      <c r="AJ42" s="12"/>
      <c r="AK42" s="12"/>
      <c r="AL42" s="12"/>
    </row>
    <row r="43" spans="1:38" ht="12.75" x14ac:dyDescent="0.2">
      <c r="G43" s="92">
        <f>SUM(G37:G42)</f>
        <v>1271814</v>
      </c>
      <c r="H43" s="6"/>
      <c r="I43" s="92">
        <f>SUM(I37:I42)</f>
        <v>0</v>
      </c>
      <c r="J43" s="6"/>
      <c r="K43" s="92">
        <f>SUM(K37:K42)</f>
        <v>0</v>
      </c>
      <c r="L43" s="6"/>
      <c r="M43" s="92">
        <f>SUM(M37:M42)</f>
        <v>1271814</v>
      </c>
      <c r="N43" s="6"/>
      <c r="O43" s="92">
        <f>SUM(O37:O42)</f>
        <v>0</v>
      </c>
      <c r="P43" s="6"/>
      <c r="Q43" s="92">
        <f>SUM(Q37:Q42)</f>
        <v>0</v>
      </c>
      <c r="R43" s="6"/>
      <c r="S43" s="92">
        <f>SUM(S37:S42)</f>
        <v>1130651</v>
      </c>
      <c r="T43" s="6"/>
      <c r="U43" s="92">
        <f>SUM(U37:U42)</f>
        <v>0</v>
      </c>
      <c r="W43" s="92">
        <f>SUM(W37:W42)</f>
        <v>141163</v>
      </c>
      <c r="X43" s="12"/>
      <c r="Y43" s="12"/>
      <c r="Z43" s="12"/>
      <c r="AA43" s="12"/>
      <c r="AB43" s="12"/>
      <c r="AC43" s="12"/>
      <c r="AD43" s="12"/>
      <c r="AE43" s="12"/>
      <c r="AF43" s="12"/>
      <c r="AG43" s="12"/>
      <c r="AH43" s="12"/>
      <c r="AI43" s="12"/>
      <c r="AJ43" s="12"/>
      <c r="AK43" s="12"/>
      <c r="AL43" s="12"/>
    </row>
    <row r="44" spans="1:38" ht="12.75" x14ac:dyDescent="0.2">
      <c r="E44" s="114" t="s">
        <v>169</v>
      </c>
      <c r="L44" s="6"/>
      <c r="N44" s="6"/>
      <c r="P44" s="6"/>
      <c r="R44" s="6"/>
      <c r="T44" s="6"/>
      <c r="U44" s="27"/>
      <c r="X44" s="12"/>
      <c r="Y44" s="12"/>
      <c r="Z44" s="12"/>
      <c r="AA44" s="12"/>
      <c r="AB44" s="12"/>
      <c r="AC44" s="12"/>
      <c r="AD44" s="12"/>
      <c r="AE44" s="12"/>
      <c r="AF44" s="12"/>
      <c r="AG44" s="12"/>
      <c r="AH44" s="12"/>
      <c r="AI44" s="12"/>
      <c r="AJ44" s="12"/>
      <c r="AK44" s="12"/>
      <c r="AL44" s="12"/>
    </row>
    <row r="45" spans="1:38" ht="12.75" x14ac:dyDescent="0.2">
      <c r="L45" s="6"/>
      <c r="N45" s="6"/>
      <c r="P45" s="6"/>
      <c r="R45" s="6"/>
      <c r="T45" s="6"/>
      <c r="U45" s="27"/>
      <c r="X45" s="12"/>
      <c r="Y45" s="12"/>
      <c r="Z45" s="12"/>
      <c r="AA45" s="12"/>
      <c r="AB45" s="12"/>
      <c r="AC45" s="12"/>
      <c r="AD45" s="12"/>
      <c r="AE45" s="12"/>
      <c r="AF45" s="12"/>
      <c r="AG45" s="12"/>
      <c r="AH45" s="12"/>
      <c r="AI45" s="12"/>
      <c r="AJ45" s="12"/>
      <c r="AK45" s="12"/>
      <c r="AL45" s="12"/>
    </row>
    <row r="46" spans="1:38" ht="12.75" x14ac:dyDescent="0.2">
      <c r="B46" s="12" t="s">
        <v>142</v>
      </c>
      <c r="L46" s="6"/>
      <c r="N46" s="6"/>
      <c r="P46" s="6"/>
      <c r="R46" s="6"/>
      <c r="T46" s="6"/>
      <c r="U46" s="27"/>
    </row>
    <row r="47" spans="1:38" ht="12.75" x14ac:dyDescent="0.2">
      <c r="B47" s="12" t="s">
        <v>177</v>
      </c>
      <c r="L47" s="6"/>
      <c r="M47" s="6"/>
      <c r="N47" s="6"/>
      <c r="P47" s="6"/>
      <c r="R47" s="6"/>
      <c r="T47" s="6"/>
      <c r="U47" s="27"/>
    </row>
    <row r="48" spans="1:38" ht="12.75" x14ac:dyDescent="0.2">
      <c r="A48" s="12">
        <v>340</v>
      </c>
      <c r="D48" s="12" t="s">
        <v>48</v>
      </c>
      <c r="G48" s="317">
        <v>131392</v>
      </c>
      <c r="L48" s="6"/>
      <c r="M48" s="6">
        <f>+G48-I48-K48</f>
        <v>131392</v>
      </c>
      <c r="N48" s="6"/>
      <c r="P48" s="6"/>
      <c r="R48" s="6"/>
      <c r="S48" s="317">
        <v>75138</v>
      </c>
      <c r="T48" s="6"/>
      <c r="U48" s="317"/>
      <c r="W48" s="6">
        <f>M48-SUM(O48:U48)</f>
        <v>56254</v>
      </c>
    </row>
    <row r="49" spans="1:38" ht="12.75" x14ac:dyDescent="0.2">
      <c r="A49" s="12">
        <v>343</v>
      </c>
      <c r="D49" s="12" t="s">
        <v>49</v>
      </c>
      <c r="G49" s="317">
        <v>111787</v>
      </c>
      <c r="L49" s="6"/>
      <c r="M49" s="6">
        <f>+G49-I49-K49</f>
        <v>111787</v>
      </c>
      <c r="N49" s="6"/>
      <c r="P49" s="6"/>
      <c r="R49" s="6"/>
      <c r="S49" s="317">
        <v>56200</v>
      </c>
      <c r="T49" s="6"/>
      <c r="U49" s="317"/>
      <c r="W49" s="6">
        <f>M49-SUM(O49:U49)</f>
        <v>55587</v>
      </c>
    </row>
    <row r="50" spans="1:38" ht="12.75" x14ac:dyDescent="0.2">
      <c r="B50" s="12" t="s">
        <v>178</v>
      </c>
      <c r="G50" s="317"/>
      <c r="L50" s="6"/>
      <c r="M50" s="6"/>
      <c r="N50" s="6"/>
      <c r="P50" s="6"/>
      <c r="R50" s="6"/>
      <c r="S50" s="317"/>
      <c r="T50" s="6"/>
      <c r="U50" s="317"/>
      <c r="W50" s="6">
        <f>M50-SUM(O50:U50)</f>
        <v>0</v>
      </c>
    </row>
    <row r="51" spans="1:38" ht="12.75" x14ac:dyDescent="0.2">
      <c r="A51" s="12">
        <v>351</v>
      </c>
      <c r="D51" s="12" t="s">
        <v>50</v>
      </c>
      <c r="G51" s="317">
        <v>114281</v>
      </c>
      <c r="L51" s="6"/>
      <c r="M51" s="6">
        <f>+G51-I51-K51</f>
        <v>114281</v>
      </c>
      <c r="N51" s="6"/>
      <c r="P51" s="6"/>
      <c r="R51" s="6"/>
      <c r="S51" s="317">
        <v>58594</v>
      </c>
      <c r="T51" s="6"/>
      <c r="U51" s="317"/>
      <c r="W51" s="6">
        <f>M51-SUM(O51:U51)</f>
        <v>55687</v>
      </c>
    </row>
    <row r="52" spans="1:38" ht="12.75" x14ac:dyDescent="0.2">
      <c r="L52" s="6"/>
      <c r="N52" s="6"/>
      <c r="P52" s="6"/>
      <c r="R52" s="6"/>
      <c r="T52" s="6"/>
      <c r="U52" s="27"/>
    </row>
    <row r="53" spans="1:38" ht="12.75" x14ac:dyDescent="0.2">
      <c r="E53" s="114" t="s">
        <v>170</v>
      </c>
      <c r="G53" s="92">
        <f>SUM(G48:G52)</f>
        <v>357460</v>
      </c>
      <c r="H53" s="6"/>
      <c r="I53" s="92">
        <f>SUM(I48:I52)</f>
        <v>0</v>
      </c>
      <c r="J53" s="6"/>
      <c r="K53" s="92">
        <f>SUM(K48:K52)</f>
        <v>0</v>
      </c>
      <c r="L53" s="6"/>
      <c r="M53" s="92">
        <f>SUM(M48:M52)</f>
        <v>357460</v>
      </c>
      <c r="N53" s="6"/>
      <c r="O53" s="92">
        <f>SUM(O48:O52)</f>
        <v>0</v>
      </c>
      <c r="P53" s="6"/>
      <c r="Q53" s="92">
        <f>SUM(Q48:Q52)</f>
        <v>0</v>
      </c>
      <c r="R53" s="6"/>
      <c r="S53" s="92">
        <f>SUM(S48:S52)</f>
        <v>189932</v>
      </c>
      <c r="T53" s="6"/>
      <c r="U53" s="92">
        <f>SUM(U48:U52)</f>
        <v>0</v>
      </c>
      <c r="W53" s="92">
        <f>SUM(W48:W52)</f>
        <v>167528</v>
      </c>
    </row>
    <row r="54" spans="1:38" ht="12.75" x14ac:dyDescent="0.2">
      <c r="G54" s="6"/>
      <c r="H54" s="6"/>
      <c r="I54" s="6"/>
      <c r="J54" s="6"/>
      <c r="K54" s="6"/>
      <c r="L54" s="6"/>
      <c r="M54" s="6"/>
      <c r="N54" s="6"/>
      <c r="O54" s="6"/>
      <c r="P54" s="6"/>
      <c r="Q54" s="6"/>
      <c r="R54" s="6"/>
      <c r="S54" s="6"/>
      <c r="T54" s="6"/>
      <c r="U54" s="6"/>
      <c r="W54" s="6"/>
    </row>
    <row r="55" spans="1:38" ht="12.75" x14ac:dyDescent="0.2">
      <c r="B55" s="6" t="s">
        <v>296</v>
      </c>
      <c r="G55" s="6"/>
      <c r="H55" s="6"/>
      <c r="I55" s="6"/>
      <c r="J55" s="6"/>
      <c r="K55" s="6"/>
      <c r="L55" s="6"/>
      <c r="M55" s="6"/>
      <c r="N55" s="6"/>
      <c r="O55" s="6"/>
      <c r="P55" s="6"/>
      <c r="Q55" s="6"/>
      <c r="R55" s="6"/>
      <c r="S55" s="6"/>
      <c r="T55" s="6"/>
      <c r="U55" s="6"/>
      <c r="W55" s="6"/>
    </row>
    <row r="56" spans="1:38" ht="12.75" x14ac:dyDescent="0.2">
      <c r="A56" s="12">
        <v>350</v>
      </c>
      <c r="D56" s="317" t="s">
        <v>493</v>
      </c>
      <c r="E56" s="348"/>
      <c r="F56" s="317"/>
      <c r="G56" s="317">
        <v>1000000</v>
      </c>
      <c r="H56" s="6"/>
      <c r="I56" s="6"/>
      <c r="J56" s="6"/>
      <c r="K56" s="6"/>
      <c r="L56" s="6"/>
      <c r="M56" s="6">
        <f t="shared" ref="M56:M58" si="4">+G56-I56-K56</f>
        <v>1000000</v>
      </c>
      <c r="N56" s="6"/>
      <c r="O56" s="6"/>
      <c r="P56" s="6"/>
      <c r="Q56" s="6"/>
      <c r="R56" s="6"/>
      <c r="S56" s="6">
        <v>300000</v>
      </c>
      <c r="T56" s="6"/>
      <c r="U56" s="6"/>
      <c r="W56" s="6">
        <f t="shared" ref="W56:W58" si="5">M56-SUM(O56:U56)</f>
        <v>700000</v>
      </c>
    </row>
    <row r="57" spans="1:38" ht="12.75" x14ac:dyDescent="0.2">
      <c r="G57" s="6"/>
      <c r="H57" s="6"/>
      <c r="I57" s="6"/>
      <c r="J57" s="6"/>
      <c r="K57" s="6"/>
      <c r="L57" s="6"/>
      <c r="M57" s="6">
        <f t="shared" si="4"/>
        <v>0</v>
      </c>
      <c r="N57" s="6"/>
      <c r="O57" s="6"/>
      <c r="P57" s="6"/>
      <c r="Q57" s="6"/>
      <c r="R57" s="6"/>
      <c r="S57" s="6"/>
      <c r="T57" s="6"/>
      <c r="U57" s="6"/>
      <c r="W57" s="6">
        <f t="shared" si="5"/>
        <v>0</v>
      </c>
    </row>
    <row r="58" spans="1:38" ht="12.75" x14ac:dyDescent="0.2">
      <c r="G58" s="6"/>
      <c r="H58" s="6"/>
      <c r="I58" s="6"/>
      <c r="J58" s="6"/>
      <c r="K58" s="6"/>
      <c r="L58" s="6"/>
      <c r="M58" s="6">
        <f t="shared" si="4"/>
        <v>0</v>
      </c>
      <c r="N58" s="6"/>
      <c r="O58" s="6"/>
      <c r="P58" s="6"/>
      <c r="Q58" s="6"/>
      <c r="R58" s="6"/>
      <c r="S58" s="6"/>
      <c r="T58" s="6"/>
      <c r="U58" s="6"/>
      <c r="W58" s="6">
        <f t="shared" si="5"/>
        <v>0</v>
      </c>
    </row>
    <row r="59" spans="1:38" ht="12.75" x14ac:dyDescent="0.2">
      <c r="G59" s="6"/>
      <c r="H59" s="6"/>
      <c r="I59" s="6"/>
      <c r="J59" s="6"/>
      <c r="K59" s="6"/>
      <c r="L59" s="6"/>
      <c r="M59" s="6"/>
      <c r="N59" s="6"/>
      <c r="O59" s="6"/>
      <c r="P59" s="6"/>
      <c r="Q59" s="6"/>
      <c r="R59" s="6"/>
      <c r="S59" s="6"/>
      <c r="T59" s="6"/>
      <c r="U59" s="6"/>
      <c r="W59" s="6"/>
    </row>
    <row r="60" spans="1:38" ht="12.75" x14ac:dyDescent="0.2">
      <c r="B60" s="6"/>
      <c r="C60" s="6"/>
      <c r="D60" s="6"/>
      <c r="E60" s="114" t="s">
        <v>51</v>
      </c>
      <c r="F60" s="6"/>
      <c r="G60" s="92">
        <f>SUM(G56:G59)</f>
        <v>1000000</v>
      </c>
      <c r="H60" s="6"/>
      <c r="I60" s="92">
        <f>SUM(I56:I59)</f>
        <v>0</v>
      </c>
      <c r="J60" s="6"/>
      <c r="K60" s="92">
        <f>SUM(K56:K59)</f>
        <v>0</v>
      </c>
      <c r="L60" s="6"/>
      <c r="M60" s="92">
        <f>SUM(M56:M59)</f>
        <v>1000000</v>
      </c>
      <c r="N60" s="6"/>
      <c r="O60" s="92">
        <f>SUM(O56:O59)</f>
        <v>0</v>
      </c>
      <c r="P60" s="6"/>
      <c r="Q60" s="92">
        <f>SUM(Q56:Q59)</f>
        <v>0</v>
      </c>
      <c r="R60" s="6"/>
      <c r="S60" s="92">
        <f>SUM(S56:S59)</f>
        <v>300000</v>
      </c>
      <c r="T60" s="6"/>
      <c r="U60" s="92">
        <f>SUM(U56:U59)</f>
        <v>0</v>
      </c>
      <c r="W60" s="92">
        <f>SUM(W56:W59)</f>
        <v>700000</v>
      </c>
    </row>
    <row r="61" spans="1:38" s="13" customFormat="1" ht="12.75" x14ac:dyDescent="0.2">
      <c r="A61" s="6"/>
      <c r="B61" s="6"/>
      <c r="C61" s="6"/>
      <c r="D61" s="6"/>
      <c r="E61" s="3"/>
      <c r="F61" s="6"/>
      <c r="G61" s="12"/>
      <c r="H61" s="12"/>
      <c r="I61" s="12"/>
      <c r="J61" s="12"/>
      <c r="K61" s="12"/>
      <c r="L61" s="6"/>
      <c r="M61" s="12"/>
      <c r="N61" s="6"/>
      <c r="O61" s="12"/>
      <c r="P61" s="6"/>
      <c r="Q61" s="12"/>
      <c r="R61" s="6"/>
      <c r="S61" s="12"/>
      <c r="T61" s="6"/>
      <c r="U61" s="27"/>
      <c r="V61" s="6"/>
      <c r="W61" s="12"/>
      <c r="X61" s="23"/>
      <c r="Y61" s="6"/>
      <c r="Z61" s="6"/>
      <c r="AA61" s="6"/>
      <c r="AB61" s="23"/>
      <c r="AC61" s="6"/>
      <c r="AD61" s="6"/>
      <c r="AE61" s="6"/>
      <c r="AF61" s="6"/>
      <c r="AG61" s="6"/>
      <c r="AH61" s="6"/>
      <c r="AI61" s="6"/>
      <c r="AJ61" s="6"/>
      <c r="AK61" s="6"/>
      <c r="AL61" s="6"/>
    </row>
    <row r="62" spans="1:38" ht="12.75" x14ac:dyDescent="0.2">
      <c r="B62" s="12" t="s">
        <v>52</v>
      </c>
      <c r="L62" s="6"/>
      <c r="N62" s="6"/>
      <c r="P62" s="6"/>
      <c r="R62" s="6"/>
      <c r="T62" s="6"/>
    </row>
    <row r="63" spans="1:38" ht="12.75" x14ac:dyDescent="0.2">
      <c r="B63" s="12" t="s">
        <v>179</v>
      </c>
      <c r="L63" s="6"/>
      <c r="N63" s="6"/>
      <c r="P63" s="6"/>
      <c r="R63" s="6"/>
      <c r="T63" s="6"/>
    </row>
    <row r="64" spans="1:38" ht="12.75" x14ac:dyDescent="0.2">
      <c r="A64" s="348">
        <v>601</v>
      </c>
      <c r="D64" s="12" t="s">
        <v>53</v>
      </c>
      <c r="G64" s="317">
        <v>1123410</v>
      </c>
      <c r="H64" s="317"/>
      <c r="I64" s="317"/>
      <c r="J64" s="317"/>
      <c r="K64" s="317">
        <v>50000</v>
      </c>
      <c r="L64" s="6"/>
      <c r="M64" s="6">
        <f t="shared" ref="M64:M69" si="6">+G64-I64-K64</f>
        <v>1073410</v>
      </c>
      <c r="N64" s="6"/>
      <c r="P64" s="6"/>
      <c r="R64" s="6"/>
      <c r="S64" s="317">
        <v>998360</v>
      </c>
      <c r="T64" s="6"/>
      <c r="U64" s="317"/>
      <c r="W64" s="6">
        <f t="shared" ref="W64:W69" si="7">M64-SUM(O64:U64)</f>
        <v>75050</v>
      </c>
    </row>
    <row r="65" spans="1:38" ht="12.75" x14ac:dyDescent="0.2">
      <c r="A65" s="348">
        <v>604</v>
      </c>
      <c r="D65" s="12" t="s">
        <v>54</v>
      </c>
      <c r="G65" s="317">
        <v>111372</v>
      </c>
      <c r="H65" s="317"/>
      <c r="I65" s="317"/>
      <c r="J65" s="317"/>
      <c r="K65" s="317"/>
      <c r="L65" s="6"/>
      <c r="M65" s="6">
        <f t="shared" si="6"/>
        <v>111372</v>
      </c>
      <c r="N65" s="6"/>
      <c r="P65" s="6"/>
      <c r="R65" s="6"/>
      <c r="S65" s="317">
        <v>52831</v>
      </c>
      <c r="T65" s="6"/>
      <c r="U65" s="317"/>
      <c r="W65" s="6">
        <f t="shared" si="7"/>
        <v>58541</v>
      </c>
    </row>
    <row r="66" spans="1:38" ht="12.75" x14ac:dyDescent="0.2">
      <c r="A66" s="348">
        <v>605</v>
      </c>
      <c r="D66" s="12" t="s">
        <v>133</v>
      </c>
      <c r="G66" s="317">
        <v>123240</v>
      </c>
      <c r="H66" s="317"/>
      <c r="I66" s="317"/>
      <c r="J66" s="317"/>
      <c r="K66" s="317"/>
      <c r="L66" s="6"/>
      <c r="M66" s="6">
        <f t="shared" si="6"/>
        <v>123240</v>
      </c>
      <c r="N66" s="6"/>
      <c r="P66" s="6"/>
      <c r="R66" s="6"/>
      <c r="S66" s="317">
        <v>71788</v>
      </c>
      <c r="T66" s="6"/>
      <c r="U66" s="317"/>
      <c r="W66" s="6">
        <f t="shared" si="7"/>
        <v>51452</v>
      </c>
    </row>
    <row r="67" spans="1:38" ht="12.75" x14ac:dyDescent="0.2">
      <c r="A67" s="348">
        <v>607</v>
      </c>
      <c r="D67" s="12" t="s">
        <v>55</v>
      </c>
      <c r="G67" s="317">
        <v>1194196</v>
      </c>
      <c r="H67" s="317"/>
      <c r="I67" s="317"/>
      <c r="J67" s="317"/>
      <c r="K67" s="317">
        <v>250000</v>
      </c>
      <c r="L67" s="6"/>
      <c r="M67" s="6">
        <f t="shared" si="6"/>
        <v>944196</v>
      </c>
      <c r="N67" s="6"/>
      <c r="P67" s="6"/>
      <c r="R67" s="6"/>
      <c r="S67" s="317">
        <v>944196</v>
      </c>
      <c r="T67" s="6"/>
      <c r="U67" s="317"/>
      <c r="W67" s="6">
        <f t="shared" si="7"/>
        <v>0</v>
      </c>
    </row>
    <row r="68" spans="1:38" ht="12.75" x14ac:dyDescent="0.2">
      <c r="A68" s="348">
        <v>611</v>
      </c>
      <c r="D68" s="12" t="s">
        <v>203</v>
      </c>
      <c r="G68" s="317">
        <v>11815</v>
      </c>
      <c r="H68" s="317"/>
      <c r="I68" s="317"/>
      <c r="J68" s="317"/>
      <c r="K68" s="317"/>
      <c r="L68" s="6"/>
      <c r="M68" s="6">
        <f t="shared" si="6"/>
        <v>11815</v>
      </c>
      <c r="N68" s="6"/>
      <c r="P68" s="6"/>
      <c r="R68" s="6"/>
      <c r="S68" s="317">
        <v>6030</v>
      </c>
      <c r="T68" s="6"/>
      <c r="U68" s="317"/>
      <c r="W68" s="6">
        <f t="shared" si="7"/>
        <v>5785</v>
      </c>
    </row>
    <row r="69" spans="1:38" ht="12.75" x14ac:dyDescent="0.2">
      <c r="A69" s="348">
        <v>625</v>
      </c>
      <c r="D69" s="12" t="s">
        <v>204</v>
      </c>
      <c r="G69" s="317">
        <v>113736</v>
      </c>
      <c r="H69" s="317"/>
      <c r="I69" s="317"/>
      <c r="J69" s="317"/>
      <c r="K69" s="317"/>
      <c r="L69" s="6"/>
      <c r="M69" s="6">
        <f t="shared" si="6"/>
        <v>113736</v>
      </c>
      <c r="N69" s="6"/>
      <c r="P69" s="6"/>
      <c r="R69" s="6"/>
      <c r="S69" s="317">
        <v>57378</v>
      </c>
      <c r="T69" s="6"/>
      <c r="U69" s="317"/>
      <c r="W69" s="6">
        <f t="shared" si="7"/>
        <v>56358</v>
      </c>
    </row>
    <row r="70" spans="1:38" ht="12.75" x14ac:dyDescent="0.2">
      <c r="L70" s="6"/>
      <c r="N70" s="6"/>
      <c r="P70" s="6"/>
      <c r="R70" s="6"/>
      <c r="T70" s="6"/>
    </row>
    <row r="71" spans="1:38" ht="12.75" x14ac:dyDescent="0.2">
      <c r="E71" s="114" t="s">
        <v>51</v>
      </c>
      <c r="G71" s="92">
        <f>SUM(G64:G70)</f>
        <v>2677769</v>
      </c>
      <c r="H71" s="6"/>
      <c r="I71" s="92">
        <f>SUM(I64:I70)</f>
        <v>0</v>
      </c>
      <c r="J71" s="6"/>
      <c r="K71" s="92">
        <f>SUM(K64:K70)</f>
        <v>300000</v>
      </c>
      <c r="L71" s="6"/>
      <c r="M71" s="92">
        <f>SUM(M64:M70)</f>
        <v>2377769</v>
      </c>
      <c r="N71" s="6"/>
      <c r="O71" s="92">
        <f>SUM(O64:O70)</f>
        <v>0</v>
      </c>
      <c r="P71" s="6"/>
      <c r="Q71" s="92">
        <f>SUM(Q64:Q70)</f>
        <v>0</v>
      </c>
      <c r="R71" s="6"/>
      <c r="S71" s="92">
        <f>SUM(S64:S70)</f>
        <v>2130583</v>
      </c>
      <c r="T71" s="6"/>
      <c r="U71" s="92">
        <f>SUM(U64:U70)</f>
        <v>0</v>
      </c>
      <c r="W71" s="92">
        <f>SUM(W64:W70)</f>
        <v>247186</v>
      </c>
    </row>
    <row r="72" spans="1:38" ht="12.75" x14ac:dyDescent="0.2">
      <c r="G72" s="6"/>
      <c r="H72" s="6"/>
      <c r="I72" s="6"/>
      <c r="J72" s="6"/>
      <c r="K72" s="6"/>
      <c r="L72" s="6"/>
      <c r="M72" s="6"/>
      <c r="N72" s="6"/>
      <c r="O72" s="6"/>
      <c r="P72" s="6"/>
      <c r="Q72" s="6"/>
      <c r="R72" s="6"/>
      <c r="S72" s="6"/>
      <c r="T72" s="6"/>
      <c r="U72" s="6"/>
      <c r="W72" s="6"/>
    </row>
    <row r="73" spans="1:38" ht="12.75" x14ac:dyDescent="0.2">
      <c r="B73" s="12" t="s">
        <v>155</v>
      </c>
      <c r="G73" s="6"/>
      <c r="H73" s="6"/>
      <c r="I73" s="6"/>
      <c r="J73" s="6"/>
      <c r="K73" s="6"/>
      <c r="L73" s="6"/>
      <c r="M73" s="6"/>
      <c r="N73" s="6"/>
      <c r="O73" s="6"/>
      <c r="P73" s="6"/>
      <c r="Q73" s="6"/>
      <c r="R73" s="6"/>
      <c r="S73" s="6"/>
      <c r="T73" s="6"/>
      <c r="U73" s="6"/>
      <c r="W73" s="6"/>
    </row>
    <row r="74" spans="1:38" ht="12.75" x14ac:dyDescent="0.2">
      <c r="A74" s="12">
        <v>700</v>
      </c>
      <c r="D74" s="12" t="s">
        <v>205</v>
      </c>
      <c r="G74" s="12">
        <v>143018</v>
      </c>
      <c r="L74" s="6"/>
      <c r="M74" s="6">
        <f>+G74-I74-K74</f>
        <v>143018</v>
      </c>
      <c r="N74" s="23"/>
      <c r="P74" s="23"/>
      <c r="R74" s="23"/>
      <c r="S74" s="12">
        <v>87818</v>
      </c>
      <c r="T74" s="23"/>
      <c r="W74" s="6">
        <f>M74-SUM(O74:U74)</f>
        <v>55200</v>
      </c>
      <c r="X74" s="12"/>
      <c r="Y74" s="12"/>
      <c r="Z74" s="12"/>
      <c r="AA74" s="12"/>
      <c r="AB74" s="12"/>
      <c r="AC74" s="12"/>
      <c r="AD74" s="12"/>
      <c r="AE74" s="12"/>
      <c r="AF74" s="12"/>
      <c r="AG74" s="12"/>
      <c r="AH74" s="12"/>
      <c r="AI74" s="12"/>
      <c r="AJ74" s="12"/>
      <c r="AK74" s="12"/>
      <c r="AL74" s="12"/>
    </row>
    <row r="75" spans="1:38" ht="12.75" x14ac:dyDescent="0.2">
      <c r="L75" s="6"/>
      <c r="M75" s="6">
        <f>+G75-I75-K75</f>
        <v>0</v>
      </c>
      <c r="N75" s="23"/>
      <c r="P75" s="23"/>
      <c r="R75" s="23"/>
      <c r="T75" s="23"/>
      <c r="W75" s="6">
        <f>M75-SUM(O75:U75)</f>
        <v>0</v>
      </c>
      <c r="X75" s="12"/>
      <c r="Y75" s="12"/>
      <c r="Z75" s="12"/>
      <c r="AA75" s="12"/>
      <c r="AB75" s="12"/>
      <c r="AC75" s="12"/>
      <c r="AD75" s="12"/>
      <c r="AE75" s="12"/>
      <c r="AF75" s="12"/>
      <c r="AG75" s="12"/>
      <c r="AH75" s="12"/>
      <c r="AI75" s="12"/>
      <c r="AJ75" s="12"/>
      <c r="AK75" s="12"/>
      <c r="AL75" s="12"/>
    </row>
    <row r="76" spans="1:38" ht="12.75" x14ac:dyDescent="0.2">
      <c r="L76" s="6"/>
      <c r="M76" s="6">
        <f>+G76-I76-K76</f>
        <v>0</v>
      </c>
      <c r="N76" s="23"/>
      <c r="P76" s="23"/>
      <c r="R76" s="23"/>
      <c r="T76" s="23"/>
      <c r="W76" s="6">
        <f>M76-SUM(O76:U76)</f>
        <v>0</v>
      </c>
      <c r="X76" s="12"/>
      <c r="Y76" s="12"/>
      <c r="Z76" s="12"/>
      <c r="AA76" s="12"/>
      <c r="AB76" s="12"/>
      <c r="AC76" s="12"/>
      <c r="AD76" s="12"/>
      <c r="AE76" s="12"/>
      <c r="AF76" s="12"/>
      <c r="AG76" s="12"/>
      <c r="AH76" s="12"/>
      <c r="AI76" s="12"/>
      <c r="AJ76" s="12"/>
      <c r="AK76" s="12"/>
      <c r="AL76" s="12"/>
    </row>
    <row r="77" spans="1:38" ht="12.75" x14ac:dyDescent="0.2">
      <c r="L77" s="6"/>
      <c r="M77" s="6">
        <f>+G77-I77-K77</f>
        <v>0</v>
      </c>
      <c r="N77" s="23"/>
      <c r="P77" s="23"/>
      <c r="R77" s="23"/>
      <c r="T77" s="23"/>
      <c r="W77" s="6">
        <f>M77-SUM(O77:U77)</f>
        <v>0</v>
      </c>
      <c r="X77" s="12"/>
      <c r="Y77" s="12"/>
      <c r="Z77" s="12"/>
      <c r="AA77" s="12"/>
      <c r="AB77" s="12"/>
      <c r="AC77" s="12"/>
      <c r="AD77" s="12"/>
      <c r="AE77" s="12"/>
      <c r="AF77" s="12"/>
      <c r="AG77" s="12"/>
      <c r="AH77" s="12"/>
      <c r="AI77" s="12"/>
      <c r="AJ77" s="12"/>
      <c r="AK77" s="12"/>
      <c r="AL77" s="12"/>
    </row>
    <row r="78" spans="1:38" ht="12.75" x14ac:dyDescent="0.2">
      <c r="L78" s="6"/>
      <c r="N78" s="23"/>
      <c r="O78" s="6"/>
      <c r="P78" s="23"/>
      <c r="Q78" s="6"/>
      <c r="R78" s="23"/>
      <c r="S78" s="6"/>
      <c r="T78" s="23"/>
      <c r="U78" s="6"/>
      <c r="W78" s="6"/>
      <c r="X78" s="12"/>
      <c r="Y78" s="12"/>
      <c r="Z78" s="12"/>
      <c r="AA78" s="12"/>
      <c r="AB78" s="12"/>
      <c r="AC78" s="12"/>
      <c r="AD78" s="12"/>
      <c r="AE78" s="12"/>
      <c r="AF78" s="12"/>
      <c r="AG78" s="12"/>
      <c r="AH78" s="12"/>
      <c r="AI78" s="12"/>
      <c r="AJ78" s="12"/>
      <c r="AK78" s="12"/>
      <c r="AL78" s="12"/>
    </row>
    <row r="79" spans="1:38" ht="12.75" x14ac:dyDescent="0.2">
      <c r="E79" s="114" t="s">
        <v>51</v>
      </c>
      <c r="G79" s="92">
        <f>SUM(G74:G78)</f>
        <v>143018</v>
      </c>
      <c r="H79" s="6"/>
      <c r="I79" s="92">
        <f>SUM(I74:I78)</f>
        <v>0</v>
      </c>
      <c r="J79" s="6"/>
      <c r="K79" s="92">
        <f>SUM(K74:K78)</f>
        <v>0</v>
      </c>
      <c r="L79" s="6"/>
      <c r="M79" s="92">
        <f>SUM(M74:M78)</f>
        <v>143018</v>
      </c>
      <c r="N79" s="6"/>
      <c r="O79" s="92">
        <f>SUM(O74:O78)</f>
        <v>0</v>
      </c>
      <c r="P79" s="6"/>
      <c r="Q79" s="92">
        <f>SUM(Q74:Q78)</f>
        <v>0</v>
      </c>
      <c r="R79" s="6"/>
      <c r="S79" s="92">
        <f>SUM(S74:S78)</f>
        <v>87818</v>
      </c>
      <c r="T79" s="6"/>
      <c r="U79" s="92">
        <f>SUM(U74:U78)</f>
        <v>0</v>
      </c>
      <c r="W79" s="92">
        <f>SUM(W74:W78)</f>
        <v>55200</v>
      </c>
      <c r="X79" s="12"/>
      <c r="Y79" s="12"/>
      <c r="Z79" s="12"/>
      <c r="AA79" s="12"/>
      <c r="AB79" s="12"/>
      <c r="AC79" s="12"/>
      <c r="AD79" s="12"/>
      <c r="AE79" s="12"/>
      <c r="AF79" s="12"/>
      <c r="AG79" s="12"/>
      <c r="AH79" s="12"/>
      <c r="AI79" s="12"/>
      <c r="AJ79" s="12"/>
      <c r="AK79" s="12"/>
      <c r="AL79" s="12"/>
    </row>
    <row r="80" spans="1:38" ht="12.75" x14ac:dyDescent="0.2">
      <c r="G80" s="6"/>
      <c r="H80" s="6"/>
      <c r="I80" s="6"/>
      <c r="J80" s="6"/>
      <c r="K80" s="6"/>
      <c r="L80" s="6"/>
      <c r="M80" s="6"/>
      <c r="N80" s="23"/>
      <c r="O80" s="6"/>
      <c r="P80" s="23"/>
      <c r="Q80" s="6"/>
      <c r="R80" s="23"/>
      <c r="S80" s="6"/>
      <c r="T80" s="23"/>
      <c r="U80" s="6"/>
      <c r="W80" s="6"/>
      <c r="X80" s="12"/>
      <c r="Y80" s="12"/>
      <c r="Z80" s="12"/>
      <c r="AA80" s="12"/>
      <c r="AB80" s="12"/>
      <c r="AC80" s="12"/>
      <c r="AD80" s="12"/>
      <c r="AE80" s="12"/>
      <c r="AF80" s="12"/>
      <c r="AG80" s="12"/>
      <c r="AH80" s="12"/>
      <c r="AI80" s="12"/>
      <c r="AJ80" s="12"/>
      <c r="AK80" s="12"/>
      <c r="AL80" s="12"/>
    </row>
    <row r="81" spans="1:38" ht="12.75" x14ac:dyDescent="0.2">
      <c r="B81" s="12" t="s">
        <v>294</v>
      </c>
      <c r="L81" s="6"/>
      <c r="N81" s="6"/>
      <c r="P81" s="6"/>
      <c r="R81" s="6"/>
      <c r="T81" s="6"/>
      <c r="X81" s="12"/>
      <c r="Y81" s="12"/>
      <c r="Z81" s="12"/>
      <c r="AA81" s="12"/>
      <c r="AB81" s="12"/>
      <c r="AC81" s="12"/>
      <c r="AD81" s="12"/>
      <c r="AE81" s="12"/>
      <c r="AF81" s="12"/>
      <c r="AG81" s="12"/>
      <c r="AH81" s="12"/>
      <c r="AI81" s="12"/>
      <c r="AJ81" s="12"/>
      <c r="AK81" s="12"/>
      <c r="AL81" s="12"/>
    </row>
    <row r="82" spans="1:38" ht="12.75" x14ac:dyDescent="0.2">
      <c r="G82" s="6"/>
      <c r="H82" s="6"/>
      <c r="I82" s="6"/>
      <c r="J82" s="6"/>
      <c r="K82" s="6"/>
      <c r="L82" s="6"/>
      <c r="M82" s="6">
        <f>+G82-I82-K82</f>
        <v>0</v>
      </c>
      <c r="N82" s="6"/>
      <c r="O82" s="6"/>
      <c r="P82" s="6"/>
      <c r="Q82" s="6"/>
      <c r="R82" s="6"/>
      <c r="S82" s="6"/>
      <c r="T82" s="6"/>
      <c r="U82" s="6"/>
      <c r="W82" s="6">
        <f>M82-SUM(O82:U82)</f>
        <v>0</v>
      </c>
    </row>
    <row r="83" spans="1:38" ht="12.75" x14ac:dyDescent="0.2">
      <c r="G83" s="6"/>
      <c r="H83" s="6"/>
      <c r="I83" s="6"/>
      <c r="J83" s="6"/>
      <c r="K83" s="6"/>
      <c r="L83" s="6"/>
      <c r="M83" s="6">
        <f>+G83-I83-K83</f>
        <v>0</v>
      </c>
      <c r="N83" s="6"/>
      <c r="O83" s="6"/>
      <c r="P83" s="6"/>
      <c r="Q83" s="6"/>
      <c r="R83" s="6"/>
      <c r="S83" s="6"/>
      <c r="T83" s="6"/>
      <c r="U83" s="6"/>
      <c r="W83" s="6">
        <f>M83-SUM(O83:U83)</f>
        <v>0</v>
      </c>
    </row>
    <row r="84" spans="1:38" ht="12.75" x14ac:dyDescent="0.2">
      <c r="G84" s="6"/>
      <c r="H84" s="6"/>
      <c r="I84" s="6"/>
      <c r="J84" s="6"/>
      <c r="K84" s="6"/>
      <c r="L84" s="6"/>
      <c r="M84" s="6">
        <f>+G84-I84-K84</f>
        <v>0</v>
      </c>
      <c r="N84" s="6"/>
      <c r="O84" s="6"/>
      <c r="P84" s="6"/>
      <c r="Q84" s="6"/>
      <c r="R84" s="6"/>
      <c r="S84" s="6"/>
      <c r="T84" s="6"/>
      <c r="U84" s="6"/>
      <c r="W84" s="6">
        <f>M84-SUM(O84:U84)</f>
        <v>0</v>
      </c>
    </row>
    <row r="85" spans="1:38" ht="12.75" x14ac:dyDescent="0.2">
      <c r="G85" s="6"/>
      <c r="H85" s="6"/>
      <c r="I85" s="6"/>
      <c r="J85" s="6"/>
      <c r="K85" s="6"/>
      <c r="L85" s="6"/>
      <c r="M85" s="6"/>
      <c r="N85" s="6"/>
      <c r="O85" s="6"/>
      <c r="P85" s="6"/>
      <c r="Q85" s="6"/>
      <c r="R85" s="6"/>
      <c r="S85" s="6"/>
      <c r="T85" s="6"/>
      <c r="U85" s="6"/>
      <c r="W85" s="6"/>
    </row>
    <row r="86" spans="1:38" ht="12.75" x14ac:dyDescent="0.2">
      <c r="E86" s="114" t="s">
        <v>51</v>
      </c>
      <c r="G86" s="92">
        <f>SUM(G82:G85)</f>
        <v>0</v>
      </c>
      <c r="H86" s="6"/>
      <c r="I86" s="92">
        <f>SUM(I82:I85)</f>
        <v>0</v>
      </c>
      <c r="J86" s="6"/>
      <c r="K86" s="92">
        <f>SUM(K82:K85)</f>
        <v>0</v>
      </c>
      <c r="L86" s="6"/>
      <c r="M86" s="92">
        <f>SUM(M82:M85)</f>
        <v>0</v>
      </c>
      <c r="N86" s="6"/>
      <c r="O86" s="92">
        <f>SUM(O82:O85)</f>
        <v>0</v>
      </c>
      <c r="P86" s="6"/>
      <c r="Q86" s="92">
        <f>SUM(Q82:Q85)</f>
        <v>0</v>
      </c>
      <c r="R86" s="6"/>
      <c r="S86" s="92">
        <f>SUM(S82:S85)</f>
        <v>0</v>
      </c>
      <c r="T86" s="6"/>
      <c r="U86" s="92">
        <f>SUM(U82:U85)</f>
        <v>0</v>
      </c>
      <c r="W86" s="92">
        <f>SUM(W82:W85)</f>
        <v>0</v>
      </c>
    </row>
    <row r="87" spans="1:38" ht="12.75" x14ac:dyDescent="0.2">
      <c r="L87" s="6"/>
      <c r="N87" s="6"/>
      <c r="P87" s="6"/>
      <c r="R87" s="6"/>
      <c r="T87" s="6"/>
    </row>
    <row r="88" spans="1:38" ht="12.75" x14ac:dyDescent="0.2">
      <c r="B88" s="12" t="s">
        <v>57</v>
      </c>
      <c r="L88" s="6"/>
      <c r="N88" s="6"/>
      <c r="P88" s="6"/>
      <c r="R88" s="6"/>
      <c r="T88" s="6"/>
      <c r="U88" s="23"/>
    </row>
    <row r="89" spans="1:38" ht="12.75" x14ac:dyDescent="0.2">
      <c r="A89" s="12">
        <v>800</v>
      </c>
      <c r="D89" s="12" t="s">
        <v>206</v>
      </c>
      <c r="G89" s="317">
        <v>1355719</v>
      </c>
      <c r="L89" s="6"/>
      <c r="M89" s="6">
        <f>+G89-I89-K89</f>
        <v>1355719</v>
      </c>
      <c r="N89" s="6"/>
      <c r="P89" s="6"/>
      <c r="R89" s="6"/>
      <c r="S89" s="317">
        <v>780519</v>
      </c>
      <c r="T89" s="6"/>
      <c r="U89" s="317"/>
      <c r="W89" s="6">
        <f>M89-SUM(O89:U89)</f>
        <v>575200</v>
      </c>
    </row>
    <row r="90" spans="1:38" ht="12.75" x14ac:dyDescent="0.2">
      <c r="A90" s="12">
        <v>825</v>
      </c>
      <c r="D90" s="12" t="s">
        <v>207</v>
      </c>
      <c r="G90" s="317">
        <v>111120</v>
      </c>
      <c r="L90" s="6"/>
      <c r="M90" s="6">
        <f>+G90-I90-K90</f>
        <v>111120</v>
      </c>
      <c r="N90" s="6"/>
      <c r="P90" s="6"/>
      <c r="R90" s="6"/>
      <c r="S90" s="317">
        <v>55542</v>
      </c>
      <c r="T90" s="6"/>
      <c r="U90" s="317"/>
      <c r="W90" s="6">
        <f>M90-SUM(O90:U90)</f>
        <v>55578</v>
      </c>
    </row>
    <row r="91" spans="1:38" ht="12.75" x14ac:dyDescent="0.2">
      <c r="L91" s="6"/>
      <c r="M91" s="6">
        <f>+G91-I91-K91</f>
        <v>0</v>
      </c>
      <c r="N91" s="6"/>
      <c r="P91" s="6"/>
      <c r="R91" s="6"/>
      <c r="T91" s="6"/>
      <c r="U91" s="23"/>
      <c r="W91" s="6">
        <f>M91-SUM(O91:U91)</f>
        <v>0</v>
      </c>
    </row>
    <row r="92" spans="1:38" ht="12.75" x14ac:dyDescent="0.2">
      <c r="L92" s="6"/>
      <c r="M92" s="6">
        <f>+G92-I92-K92</f>
        <v>0</v>
      </c>
      <c r="N92" s="6"/>
      <c r="P92" s="6"/>
      <c r="R92" s="6"/>
      <c r="T92" s="6"/>
      <c r="U92" s="23"/>
      <c r="W92" s="6">
        <f>M92-SUM(O92:U92)</f>
        <v>0</v>
      </c>
    </row>
    <row r="93" spans="1:38" ht="12.75" x14ac:dyDescent="0.2">
      <c r="B93" s="5"/>
      <c r="C93" s="5"/>
      <c r="D93" s="5"/>
      <c r="E93" s="3"/>
      <c r="F93" s="5"/>
      <c r="G93" s="5"/>
      <c r="H93" s="5"/>
      <c r="I93" s="5"/>
      <c r="J93" s="5"/>
      <c r="K93" s="5"/>
      <c r="L93" s="5"/>
      <c r="M93" s="5"/>
      <c r="N93" s="5"/>
      <c r="O93" s="14"/>
      <c r="P93" s="5"/>
      <c r="Q93" s="14"/>
      <c r="R93" s="5"/>
      <c r="S93" s="14"/>
      <c r="T93" s="5"/>
      <c r="U93" s="23"/>
      <c r="W93" s="5"/>
    </row>
    <row r="94" spans="1:38" ht="12.75" x14ac:dyDescent="0.2">
      <c r="E94" s="114" t="s">
        <v>51</v>
      </c>
      <c r="G94" s="92">
        <f>SUM(G89:G93)</f>
        <v>1466839</v>
      </c>
      <c r="H94" s="6"/>
      <c r="I94" s="92">
        <f>SUM(I89:I93)</f>
        <v>0</v>
      </c>
      <c r="J94" s="6"/>
      <c r="K94" s="92">
        <f>SUM(K89:K93)</f>
        <v>0</v>
      </c>
      <c r="L94" s="6"/>
      <c r="M94" s="92">
        <f>SUM(M89:M93)</f>
        <v>1466839</v>
      </c>
      <c r="N94" s="6"/>
      <c r="O94" s="92">
        <f>SUM(O89:O93)</f>
        <v>0</v>
      </c>
      <c r="P94" s="6"/>
      <c r="Q94" s="92">
        <f>SUM(Q89:Q93)</f>
        <v>0</v>
      </c>
      <c r="R94" s="6"/>
      <c r="S94" s="92">
        <f>SUM(S89:S93)</f>
        <v>836061</v>
      </c>
      <c r="T94" s="6"/>
      <c r="U94" s="92">
        <f>SUM(U89:U93)</f>
        <v>0</v>
      </c>
      <c r="W94" s="92">
        <f>SUM(W89:W93)</f>
        <v>630778</v>
      </c>
    </row>
    <row r="95" spans="1:38" ht="12.75" x14ac:dyDescent="0.2">
      <c r="L95" s="6"/>
      <c r="N95" s="6"/>
      <c r="P95" s="6"/>
      <c r="R95" s="6"/>
      <c r="T95" s="6"/>
    </row>
    <row r="96" spans="1:38" ht="12.75" x14ac:dyDescent="0.2">
      <c r="B96" s="12" t="s">
        <v>58</v>
      </c>
      <c r="L96" s="6"/>
      <c r="N96" s="6"/>
      <c r="P96" s="6"/>
      <c r="R96" s="6"/>
      <c r="T96" s="6"/>
    </row>
    <row r="97" spans="1:23" ht="12.75" x14ac:dyDescent="0.2">
      <c r="B97" s="12" t="s">
        <v>180</v>
      </c>
      <c r="L97" s="6"/>
      <c r="N97" s="6"/>
      <c r="P97" s="6"/>
      <c r="R97" s="6"/>
      <c r="T97" s="6"/>
    </row>
    <row r="98" spans="1:23" ht="12.75" x14ac:dyDescent="0.2">
      <c r="A98" s="348">
        <v>900</v>
      </c>
      <c r="D98" s="12" t="s">
        <v>59</v>
      </c>
      <c r="G98" s="317">
        <v>1264622</v>
      </c>
      <c r="L98" s="6"/>
      <c r="M98" s="6">
        <f>+G98-I98-K98</f>
        <v>1264622</v>
      </c>
      <c r="N98" s="6"/>
      <c r="P98" s="6"/>
      <c r="R98" s="6"/>
      <c r="S98" s="317">
        <v>762080</v>
      </c>
      <c r="T98" s="6"/>
      <c r="U98" s="317"/>
      <c r="W98" s="6">
        <f>M98-SUM(O98:U98)</f>
        <v>502542</v>
      </c>
    </row>
    <row r="99" spans="1:23" ht="12.75" x14ac:dyDescent="0.2">
      <c r="A99" s="348">
        <v>905</v>
      </c>
      <c r="D99" s="12" t="s">
        <v>60</v>
      </c>
      <c r="G99" s="317">
        <v>135552</v>
      </c>
      <c r="L99" s="6"/>
      <c r="M99" s="6">
        <f>+G99-I99-K99</f>
        <v>135552</v>
      </c>
      <c r="N99" s="6"/>
      <c r="P99" s="6"/>
      <c r="R99" s="6"/>
      <c r="S99" s="317">
        <v>80552</v>
      </c>
      <c r="T99" s="6"/>
      <c r="U99" s="317"/>
      <c r="W99" s="6">
        <f>M99-SUM(O99:U99)</f>
        <v>55000</v>
      </c>
    </row>
    <row r="100" spans="1:23" ht="12.75" x14ac:dyDescent="0.2">
      <c r="A100" s="348">
        <v>916</v>
      </c>
      <c r="D100" s="12" t="s">
        <v>61</v>
      </c>
      <c r="G100" s="317">
        <v>114608</v>
      </c>
      <c r="L100" s="6"/>
      <c r="M100" s="6">
        <f>+G100-I100-K100</f>
        <v>114608</v>
      </c>
      <c r="N100" s="6"/>
      <c r="P100" s="6"/>
      <c r="R100" s="6"/>
      <c r="S100" s="317">
        <v>57044</v>
      </c>
      <c r="T100" s="6"/>
      <c r="U100" s="317"/>
      <c r="W100" s="6">
        <f>M100-SUM(O100:U100)</f>
        <v>57564</v>
      </c>
    </row>
    <row r="101" spans="1:23" ht="12.75" x14ac:dyDescent="0.2">
      <c r="L101" s="6"/>
      <c r="M101" s="6">
        <f>+G101-I101-K101</f>
        <v>0</v>
      </c>
      <c r="N101" s="6"/>
      <c r="P101" s="6"/>
      <c r="R101" s="6"/>
      <c r="T101" s="6"/>
      <c r="W101" s="6">
        <f>M101-SUM(O101:U101)</f>
        <v>0</v>
      </c>
    </row>
    <row r="102" spans="1:23" ht="12.75" x14ac:dyDescent="0.2">
      <c r="L102" s="6"/>
      <c r="N102" s="6"/>
      <c r="P102" s="6"/>
      <c r="R102" s="6"/>
      <c r="T102" s="6"/>
    </row>
    <row r="103" spans="1:23" ht="12.75" x14ac:dyDescent="0.2">
      <c r="E103" s="114" t="s">
        <v>51</v>
      </c>
      <c r="G103" s="92">
        <f>SUM(G98:G102)</f>
        <v>1514782</v>
      </c>
      <c r="H103" s="6"/>
      <c r="I103" s="92">
        <f>SUM(I98:I102)</f>
        <v>0</v>
      </c>
      <c r="J103" s="6"/>
      <c r="K103" s="92">
        <f>SUM(K98:K102)</f>
        <v>0</v>
      </c>
      <c r="L103" s="6"/>
      <c r="M103" s="92">
        <f>SUM(M98:M102)</f>
        <v>1514782</v>
      </c>
      <c r="N103" s="6"/>
      <c r="O103" s="92">
        <f>SUM(O98:O102)</f>
        <v>0</v>
      </c>
      <c r="P103" s="6"/>
      <c r="Q103" s="92">
        <f>SUM(Q98:Q102)</f>
        <v>0</v>
      </c>
      <c r="R103" s="6"/>
      <c r="S103" s="92">
        <f>SUM(S98:S102)</f>
        <v>899676</v>
      </c>
      <c r="T103" s="6"/>
      <c r="U103" s="92">
        <f>SUM(U98:U102)</f>
        <v>0</v>
      </c>
      <c r="W103" s="92">
        <f>SUM(W98:W102)</f>
        <v>615106</v>
      </c>
    </row>
    <row r="104" spans="1:23" ht="12.75" x14ac:dyDescent="0.2">
      <c r="G104" s="6"/>
      <c r="H104" s="6"/>
      <c r="I104" s="6"/>
      <c r="J104" s="6"/>
      <c r="K104" s="6"/>
      <c r="L104" s="6"/>
      <c r="M104" s="6"/>
      <c r="N104" s="6"/>
      <c r="O104" s="6"/>
      <c r="P104" s="6"/>
      <c r="Q104" s="6"/>
      <c r="R104" s="6"/>
      <c r="S104" s="6"/>
      <c r="T104" s="6"/>
      <c r="U104" s="6"/>
      <c r="W104" s="6"/>
    </row>
    <row r="105" spans="1:23" ht="12.75" x14ac:dyDescent="0.2">
      <c r="B105" s="12" t="s">
        <v>64</v>
      </c>
      <c r="L105" s="6"/>
      <c r="N105" s="6"/>
      <c r="P105" s="6"/>
      <c r="R105" s="6"/>
      <c r="T105" s="6"/>
      <c r="U105" s="23"/>
    </row>
    <row r="106" spans="1:23" ht="12.75" x14ac:dyDescent="0.2">
      <c r="A106" s="12">
        <v>710</v>
      </c>
      <c r="D106" s="12" t="s">
        <v>494</v>
      </c>
      <c r="G106" s="12">
        <v>167537</v>
      </c>
      <c r="L106" s="6"/>
      <c r="M106" s="6">
        <f>+G106-I106-K106</f>
        <v>167537</v>
      </c>
      <c r="N106" s="6"/>
      <c r="P106" s="6"/>
      <c r="R106" s="6"/>
      <c r="S106" s="23">
        <v>31012</v>
      </c>
      <c r="T106" s="6"/>
      <c r="U106" s="23"/>
      <c r="W106" s="6">
        <f>M106-SUM(O106:U106)</f>
        <v>136525</v>
      </c>
    </row>
    <row r="107" spans="1:23" ht="12.75" x14ac:dyDescent="0.2">
      <c r="L107" s="6"/>
      <c r="M107" s="6">
        <f>+G107-I107-K107</f>
        <v>0</v>
      </c>
      <c r="N107" s="6"/>
      <c r="P107" s="6"/>
      <c r="R107" s="6"/>
      <c r="T107" s="6"/>
      <c r="U107" s="23"/>
      <c r="W107" s="6">
        <f>M107-SUM(O107:U107)</f>
        <v>0</v>
      </c>
    </row>
    <row r="108" spans="1:23" ht="12.75" x14ac:dyDescent="0.2">
      <c r="L108" s="6"/>
      <c r="M108" s="6">
        <f>+G108-I108-K108</f>
        <v>0</v>
      </c>
      <c r="N108" s="6"/>
      <c r="P108" s="6"/>
      <c r="R108" s="6"/>
      <c r="T108" s="6"/>
      <c r="U108" s="23"/>
      <c r="W108" s="6">
        <f>M108-SUM(O108:U108)</f>
        <v>0</v>
      </c>
    </row>
    <row r="109" spans="1:23" ht="12.75" x14ac:dyDescent="0.2">
      <c r="L109" s="6"/>
      <c r="N109" s="6"/>
      <c r="P109" s="6"/>
      <c r="R109" s="6"/>
      <c r="T109" s="6"/>
    </row>
    <row r="110" spans="1:23" ht="12.75" x14ac:dyDescent="0.2">
      <c r="E110" s="114" t="s">
        <v>51</v>
      </c>
      <c r="G110" s="92">
        <f>SUM(G106:G109)</f>
        <v>167537</v>
      </c>
      <c r="H110" s="6"/>
      <c r="I110" s="92">
        <f>SUM(I106:I109)</f>
        <v>0</v>
      </c>
      <c r="J110" s="6"/>
      <c r="K110" s="92">
        <f>SUM(K106:K109)</f>
        <v>0</v>
      </c>
      <c r="L110" s="6"/>
      <c r="M110" s="92">
        <f>SUM(M106:M109)</f>
        <v>167537</v>
      </c>
      <c r="N110" s="6"/>
      <c r="O110" s="92">
        <f>SUM(O106:O109)</f>
        <v>0</v>
      </c>
      <c r="P110" s="6"/>
      <c r="Q110" s="92">
        <f>SUM(Q106:Q109)</f>
        <v>0</v>
      </c>
      <c r="R110" s="6"/>
      <c r="S110" s="92">
        <f>SUM(S106:S109)</f>
        <v>31012</v>
      </c>
      <c r="T110" s="6"/>
      <c r="U110" s="92">
        <f>SUM(U106:U109)</f>
        <v>0</v>
      </c>
      <c r="W110" s="92">
        <f>SUM(W106:W109)</f>
        <v>136525</v>
      </c>
    </row>
    <row r="111" spans="1:23" ht="12.75" x14ac:dyDescent="0.2">
      <c r="L111" s="6"/>
      <c r="N111" s="6"/>
      <c r="P111" s="6"/>
      <c r="R111" s="6"/>
      <c r="T111" s="6"/>
    </row>
    <row r="112" spans="1:23" ht="12.75" x14ac:dyDescent="0.2">
      <c r="B112" s="12" t="s">
        <v>62</v>
      </c>
      <c r="G112" s="6"/>
      <c r="H112" s="6"/>
      <c r="I112" s="6"/>
      <c r="J112" s="6"/>
      <c r="K112" s="6"/>
      <c r="L112" s="6"/>
      <c r="M112" s="6"/>
      <c r="N112" s="6"/>
      <c r="P112" s="6"/>
      <c r="R112" s="6"/>
      <c r="T112" s="6"/>
      <c r="U112" s="23"/>
    </row>
    <row r="113" spans="1:38" ht="12.75" x14ac:dyDescent="0.2">
      <c r="A113" s="348">
        <v>400</v>
      </c>
      <c r="D113" s="12" t="s">
        <v>208</v>
      </c>
      <c r="G113" s="317">
        <v>112814</v>
      </c>
      <c r="L113" s="6"/>
      <c r="M113" s="6">
        <f>+G113-I113-K113</f>
        <v>112814</v>
      </c>
      <c r="N113" s="6"/>
      <c r="O113" s="6"/>
      <c r="P113" s="6"/>
      <c r="Q113" s="6"/>
      <c r="R113" s="6"/>
      <c r="S113" s="317">
        <v>106826</v>
      </c>
      <c r="T113" s="6"/>
      <c r="U113" s="317"/>
      <c r="W113" s="6">
        <f>M113-SUM(O113:U113)</f>
        <v>5988</v>
      </c>
    </row>
    <row r="114" spans="1:38" ht="12.75" x14ac:dyDescent="0.2">
      <c r="A114" s="348">
        <v>401</v>
      </c>
      <c r="D114" s="12" t="s">
        <v>209</v>
      </c>
      <c r="G114" s="317">
        <v>161966</v>
      </c>
      <c r="L114" s="6"/>
      <c r="M114" s="6">
        <f>+G114-I114-K114</f>
        <v>161966</v>
      </c>
      <c r="N114" s="6"/>
      <c r="O114" s="6"/>
      <c r="P114" s="6"/>
      <c r="Q114" s="6"/>
      <c r="R114" s="6"/>
      <c r="S114" s="317">
        <v>102616</v>
      </c>
      <c r="T114" s="6"/>
      <c r="U114" s="317"/>
      <c r="W114" s="6">
        <f>M114-SUM(O114:U114)</f>
        <v>59350</v>
      </c>
    </row>
    <row r="115" spans="1:38" ht="12.75" x14ac:dyDescent="0.2">
      <c r="A115" s="348">
        <v>404</v>
      </c>
      <c r="D115" s="12" t="s">
        <v>210</v>
      </c>
      <c r="G115" s="317">
        <v>176174</v>
      </c>
      <c r="L115" s="6"/>
      <c r="M115" s="6">
        <f>+G115-I115-K115</f>
        <v>176174</v>
      </c>
      <c r="N115" s="6"/>
      <c r="O115" s="6"/>
      <c r="P115" s="6"/>
      <c r="Q115" s="6"/>
      <c r="R115" s="6"/>
      <c r="S115" s="317">
        <v>35917</v>
      </c>
      <c r="T115" s="6"/>
      <c r="U115" s="317"/>
      <c r="W115" s="6">
        <f>M115-SUM(O115:U115)</f>
        <v>140257</v>
      </c>
    </row>
    <row r="116" spans="1:38" ht="12.75" x14ac:dyDescent="0.2">
      <c r="L116" s="6"/>
      <c r="M116" s="6">
        <f>+G116-I116-K116</f>
        <v>0</v>
      </c>
      <c r="N116" s="6"/>
      <c r="O116" s="6"/>
      <c r="P116" s="6"/>
      <c r="Q116" s="6"/>
      <c r="R116" s="6"/>
      <c r="S116" s="6"/>
      <c r="T116" s="6"/>
      <c r="U116" s="6"/>
      <c r="W116" s="6">
        <f>M116-SUM(O116:U116)</f>
        <v>0</v>
      </c>
    </row>
    <row r="117" spans="1:38" ht="12.75" x14ac:dyDescent="0.2">
      <c r="L117" s="6"/>
      <c r="N117" s="6"/>
      <c r="O117" s="6"/>
      <c r="P117" s="6"/>
      <c r="Q117" s="6"/>
      <c r="R117" s="6"/>
      <c r="S117" s="6"/>
      <c r="T117" s="6"/>
      <c r="U117" s="6"/>
    </row>
    <row r="118" spans="1:38" ht="12.75" x14ac:dyDescent="0.2">
      <c r="E118" s="114" t="s">
        <v>51</v>
      </c>
      <c r="G118" s="92">
        <f>SUM(G113:G117)</f>
        <v>450954</v>
      </c>
      <c r="H118" s="6"/>
      <c r="I118" s="92">
        <f>SUM(I113:I117)</f>
        <v>0</v>
      </c>
      <c r="J118" s="6"/>
      <c r="K118" s="92">
        <f>SUM(K113:K117)</f>
        <v>0</v>
      </c>
      <c r="L118" s="6"/>
      <c r="M118" s="92">
        <f>SUM(M113:M117)</f>
        <v>450954</v>
      </c>
      <c r="N118" s="6"/>
      <c r="O118" s="92">
        <f t="shared" ref="O118:U118" si="8">SUM(O113:O117)</f>
        <v>0</v>
      </c>
      <c r="P118" s="6"/>
      <c r="Q118" s="92">
        <f t="shared" ref="Q118" si="9">SUM(Q113:Q117)</f>
        <v>0</v>
      </c>
      <c r="R118" s="6"/>
      <c r="S118" s="92">
        <f t="shared" si="8"/>
        <v>245359</v>
      </c>
      <c r="T118" s="6"/>
      <c r="U118" s="92">
        <f t="shared" si="8"/>
        <v>0</v>
      </c>
      <c r="W118" s="92">
        <f>SUM(W113:W117)</f>
        <v>205595</v>
      </c>
    </row>
    <row r="119" spans="1:38" ht="12.75" x14ac:dyDescent="0.2">
      <c r="B119" s="5"/>
      <c r="C119" s="5"/>
      <c r="D119" s="5"/>
      <c r="E119" s="3"/>
      <c r="F119" s="5"/>
      <c r="G119" s="6"/>
      <c r="H119" s="6"/>
      <c r="I119" s="6"/>
      <c r="J119" s="6"/>
      <c r="K119" s="6"/>
      <c r="L119" s="6"/>
      <c r="M119" s="6"/>
      <c r="N119" s="5"/>
      <c r="O119" s="5"/>
      <c r="P119" s="5"/>
      <c r="Q119" s="5"/>
      <c r="R119" s="5"/>
      <c r="S119" s="5"/>
      <c r="T119" s="5"/>
      <c r="U119" s="5"/>
      <c r="W119" s="5"/>
    </row>
    <row r="120" spans="1:38" ht="12.75" x14ac:dyDescent="0.2">
      <c r="B120" s="24" t="s">
        <v>231</v>
      </c>
      <c r="C120" s="24"/>
      <c r="D120" s="24"/>
      <c r="E120" s="3"/>
      <c r="F120" s="24"/>
      <c r="G120" s="6"/>
      <c r="H120" s="6"/>
      <c r="I120" s="6"/>
      <c r="J120" s="6"/>
      <c r="K120" s="6"/>
      <c r="L120" s="6"/>
      <c r="M120" s="6"/>
      <c r="N120" s="24"/>
      <c r="O120" s="24"/>
      <c r="P120" s="24"/>
      <c r="Q120" s="24"/>
      <c r="R120" s="24"/>
      <c r="S120" s="24"/>
      <c r="T120" s="24"/>
      <c r="U120" s="24"/>
      <c r="V120" s="24"/>
      <c r="W120" s="24"/>
    </row>
    <row r="121" spans="1:38" s="28" customFormat="1" ht="12.75" x14ac:dyDescent="0.2">
      <c r="B121" s="12"/>
      <c r="C121" s="12"/>
      <c r="D121" s="12"/>
      <c r="E121" s="114"/>
      <c r="F121" s="12"/>
      <c r="G121" s="12"/>
      <c r="H121" s="12"/>
      <c r="I121" s="12"/>
      <c r="J121" s="12"/>
      <c r="K121" s="12"/>
      <c r="L121" s="6"/>
      <c r="M121" s="6">
        <f>+G121-I121-K121</f>
        <v>0</v>
      </c>
      <c r="N121" s="6"/>
      <c r="O121" s="6"/>
      <c r="P121" s="6"/>
      <c r="Q121" s="6"/>
      <c r="R121" s="6"/>
      <c r="S121" s="6"/>
      <c r="T121" s="6"/>
      <c r="U121" s="6"/>
      <c r="V121" s="6"/>
      <c r="W121" s="6">
        <f>M121-SUM(O121:U121)</f>
        <v>0</v>
      </c>
    </row>
    <row r="122" spans="1:38" ht="12.75" x14ac:dyDescent="0.2">
      <c r="L122" s="6"/>
      <c r="M122" s="6">
        <f>+G122-I122-K122</f>
        <v>0</v>
      </c>
      <c r="N122" s="6"/>
      <c r="O122" s="6"/>
      <c r="P122" s="6"/>
      <c r="Q122" s="6"/>
      <c r="R122" s="6"/>
      <c r="S122" s="6"/>
      <c r="T122" s="6"/>
      <c r="U122" s="6"/>
      <c r="W122" s="6">
        <f>M122-SUM(O122:U122)</f>
        <v>0</v>
      </c>
      <c r="X122" s="12"/>
      <c r="Y122" s="12"/>
      <c r="Z122" s="12"/>
      <c r="AA122" s="12"/>
      <c r="AB122" s="12"/>
      <c r="AC122" s="12"/>
      <c r="AD122" s="12"/>
      <c r="AE122" s="12"/>
      <c r="AF122" s="12"/>
      <c r="AG122" s="12"/>
      <c r="AH122" s="12"/>
      <c r="AI122" s="12"/>
      <c r="AJ122" s="12"/>
      <c r="AK122" s="12"/>
      <c r="AL122" s="12"/>
    </row>
    <row r="123" spans="1:38" ht="12.75" x14ac:dyDescent="0.2">
      <c r="L123" s="6"/>
      <c r="M123" s="6">
        <f>+G123-I123-K123</f>
        <v>0</v>
      </c>
      <c r="N123" s="6"/>
      <c r="O123" s="6"/>
      <c r="P123" s="6"/>
      <c r="Q123" s="6"/>
      <c r="R123" s="6"/>
      <c r="S123" s="6"/>
      <c r="T123" s="6"/>
      <c r="U123" s="6"/>
      <c r="W123" s="6">
        <f>M123-SUM(O123:U123)</f>
        <v>0</v>
      </c>
      <c r="X123" s="12"/>
      <c r="Y123" s="12"/>
      <c r="Z123" s="12"/>
      <c r="AA123" s="12"/>
      <c r="AB123" s="12"/>
      <c r="AC123" s="12"/>
      <c r="AD123" s="12"/>
      <c r="AE123" s="12"/>
      <c r="AF123" s="12"/>
      <c r="AG123" s="12"/>
      <c r="AH123" s="12"/>
      <c r="AI123" s="12"/>
      <c r="AJ123" s="12"/>
      <c r="AK123" s="12"/>
      <c r="AL123" s="12"/>
    </row>
    <row r="124" spans="1:38" ht="12.75" x14ac:dyDescent="0.2">
      <c r="L124" s="6"/>
      <c r="M124" s="6">
        <f>+G124-I124-K124</f>
        <v>0</v>
      </c>
      <c r="N124" s="6"/>
      <c r="O124" s="6"/>
      <c r="P124" s="6"/>
      <c r="Q124" s="6"/>
      <c r="R124" s="6"/>
      <c r="S124" s="6"/>
      <c r="T124" s="6"/>
      <c r="U124" s="6"/>
      <c r="W124" s="6">
        <f>M124-SUM(O124:U124)</f>
        <v>0</v>
      </c>
      <c r="X124" s="12"/>
      <c r="Y124" s="12"/>
      <c r="Z124" s="12"/>
      <c r="AA124" s="12"/>
      <c r="AB124" s="12"/>
      <c r="AC124" s="12"/>
      <c r="AD124" s="12"/>
      <c r="AE124" s="12"/>
      <c r="AF124" s="12"/>
      <c r="AG124" s="12"/>
      <c r="AH124" s="12"/>
      <c r="AI124" s="12"/>
      <c r="AJ124" s="12"/>
      <c r="AK124" s="12"/>
      <c r="AL124" s="12"/>
    </row>
    <row r="125" spans="1:38" ht="12.75" x14ac:dyDescent="0.2">
      <c r="B125" s="5"/>
      <c r="C125" s="5"/>
      <c r="D125" s="5"/>
      <c r="E125" s="3"/>
      <c r="F125" s="5"/>
      <c r="L125" s="6"/>
      <c r="N125" s="6"/>
      <c r="O125" s="5"/>
      <c r="P125" s="6"/>
      <c r="Q125" s="5"/>
      <c r="R125" s="6"/>
      <c r="S125" s="5"/>
      <c r="T125" s="6"/>
      <c r="U125" s="5"/>
      <c r="W125" s="5"/>
      <c r="X125" s="12"/>
      <c r="Y125" s="12"/>
      <c r="Z125" s="12"/>
      <c r="AA125" s="12"/>
      <c r="AB125" s="12"/>
      <c r="AC125" s="12"/>
      <c r="AD125" s="12"/>
      <c r="AE125" s="12"/>
      <c r="AF125" s="12"/>
      <c r="AG125" s="12"/>
      <c r="AH125" s="12"/>
      <c r="AI125" s="12"/>
      <c r="AJ125" s="12"/>
      <c r="AK125" s="12"/>
      <c r="AL125" s="12"/>
    </row>
    <row r="126" spans="1:38" ht="12.75" x14ac:dyDescent="0.2">
      <c r="E126" s="114" t="s">
        <v>51</v>
      </c>
      <c r="G126" s="92">
        <f>SUM(G121:G125)</f>
        <v>0</v>
      </c>
      <c r="H126" s="6"/>
      <c r="I126" s="92">
        <f>SUM(I121:I125)</f>
        <v>0</v>
      </c>
      <c r="J126" s="6"/>
      <c r="K126" s="92">
        <f>SUM(K121:K125)</f>
        <v>0</v>
      </c>
      <c r="L126" s="6"/>
      <c r="M126" s="92">
        <f>SUM(M121:M125)</f>
        <v>0</v>
      </c>
      <c r="N126" s="6"/>
      <c r="O126" s="92">
        <f>SUM(O121:O125)</f>
        <v>0</v>
      </c>
      <c r="P126" s="6"/>
      <c r="Q126" s="92">
        <f>SUM(Q121:Q125)</f>
        <v>0</v>
      </c>
      <c r="R126" s="6"/>
      <c r="S126" s="92">
        <f>SUM(S121:S125)</f>
        <v>0</v>
      </c>
      <c r="T126" s="6"/>
      <c r="U126" s="92">
        <f>SUM(U121:U125)</f>
        <v>0</v>
      </c>
      <c r="W126" s="92">
        <f>SUM(W121:W125)</f>
        <v>0</v>
      </c>
      <c r="X126" s="12"/>
      <c r="Y126" s="12"/>
      <c r="Z126" s="12"/>
      <c r="AA126" s="12"/>
      <c r="AB126" s="12"/>
      <c r="AC126" s="12"/>
      <c r="AD126" s="12"/>
      <c r="AE126" s="12"/>
      <c r="AF126" s="12"/>
      <c r="AG126" s="12"/>
      <c r="AH126" s="12"/>
      <c r="AI126" s="12"/>
      <c r="AJ126" s="12"/>
      <c r="AK126" s="12"/>
      <c r="AL126" s="12"/>
    </row>
    <row r="127" spans="1:38" ht="12.75" x14ac:dyDescent="0.2">
      <c r="B127" s="5"/>
      <c r="C127" s="5"/>
      <c r="D127" s="5"/>
      <c r="E127" s="3"/>
      <c r="F127" s="5"/>
      <c r="G127" s="6"/>
      <c r="H127" s="6"/>
      <c r="I127" s="6"/>
      <c r="J127" s="6"/>
      <c r="K127" s="6"/>
      <c r="L127" s="6"/>
      <c r="M127" s="6"/>
      <c r="N127" s="6"/>
      <c r="O127" s="5"/>
      <c r="P127" s="6"/>
      <c r="Q127" s="5"/>
      <c r="R127" s="6"/>
      <c r="S127" s="5"/>
      <c r="T127" s="6"/>
      <c r="U127" s="5"/>
      <c r="W127" s="5"/>
      <c r="X127" s="12"/>
      <c r="Y127" s="12"/>
      <c r="Z127" s="12"/>
      <c r="AA127" s="12"/>
      <c r="AB127" s="12"/>
      <c r="AC127" s="12"/>
      <c r="AD127" s="12"/>
      <c r="AE127" s="12"/>
      <c r="AF127" s="12"/>
      <c r="AG127" s="12"/>
      <c r="AH127" s="12"/>
      <c r="AI127" s="12"/>
      <c r="AJ127" s="12"/>
      <c r="AK127" s="12"/>
      <c r="AL127" s="12"/>
    </row>
    <row r="128" spans="1:38" ht="12.75" x14ac:dyDescent="0.2">
      <c r="B128" s="24" t="s">
        <v>56</v>
      </c>
      <c r="C128" s="24"/>
      <c r="D128" s="24"/>
      <c r="E128" s="3"/>
      <c r="F128" s="24"/>
      <c r="G128" s="6"/>
      <c r="H128" s="6"/>
      <c r="I128" s="6"/>
      <c r="J128" s="6"/>
      <c r="K128" s="6"/>
      <c r="L128" s="6"/>
      <c r="M128" s="6"/>
      <c r="N128" s="24"/>
      <c r="O128" s="24"/>
      <c r="P128" s="24"/>
      <c r="Q128" s="24"/>
      <c r="R128" s="24"/>
      <c r="S128" s="24"/>
      <c r="T128" s="24"/>
      <c r="U128" s="24"/>
      <c r="V128" s="24"/>
      <c r="W128" s="24"/>
      <c r="X128" s="12"/>
      <c r="Y128" s="12"/>
      <c r="Z128" s="12"/>
      <c r="AA128" s="12"/>
      <c r="AB128" s="12"/>
      <c r="AC128" s="12"/>
      <c r="AD128" s="12"/>
      <c r="AE128" s="12"/>
      <c r="AF128" s="12"/>
      <c r="AG128" s="12"/>
      <c r="AH128" s="12"/>
      <c r="AI128" s="12"/>
      <c r="AJ128" s="12"/>
      <c r="AK128" s="12"/>
      <c r="AL128" s="12"/>
    </row>
    <row r="129" spans="1:38" s="28" customFormat="1" ht="12.75" x14ac:dyDescent="0.2">
      <c r="B129" s="12"/>
      <c r="C129" s="12"/>
      <c r="D129" s="12"/>
      <c r="E129" s="114"/>
      <c r="F129" s="12"/>
      <c r="G129" s="12"/>
      <c r="H129" s="12"/>
      <c r="I129" s="12"/>
      <c r="J129" s="12"/>
      <c r="K129" s="12"/>
      <c r="L129" s="6"/>
      <c r="M129" s="6">
        <f>+G129-I129-K129</f>
        <v>0</v>
      </c>
      <c r="N129" s="6"/>
      <c r="O129" s="6"/>
      <c r="P129" s="6"/>
      <c r="Q129" s="6"/>
      <c r="R129" s="6"/>
      <c r="S129" s="6"/>
      <c r="T129" s="6"/>
      <c r="U129" s="6"/>
      <c r="V129" s="6"/>
      <c r="W129" s="6">
        <f>M129-SUM(O129:U129)</f>
        <v>0</v>
      </c>
    </row>
    <row r="130" spans="1:38" ht="12.75" x14ac:dyDescent="0.2">
      <c r="L130" s="6"/>
      <c r="M130" s="6">
        <f>+G130-I130-K130</f>
        <v>0</v>
      </c>
      <c r="N130" s="6"/>
      <c r="O130" s="6"/>
      <c r="P130" s="6"/>
      <c r="Q130" s="6"/>
      <c r="R130" s="6"/>
      <c r="S130" s="6"/>
      <c r="T130" s="6"/>
      <c r="U130" s="6"/>
      <c r="W130" s="6">
        <f>M130-SUM(O130:U130)</f>
        <v>0</v>
      </c>
      <c r="X130" s="12"/>
      <c r="Y130" s="12"/>
      <c r="Z130" s="12"/>
      <c r="AA130" s="12"/>
      <c r="AB130" s="12"/>
      <c r="AC130" s="12"/>
      <c r="AD130" s="12"/>
      <c r="AE130" s="12"/>
      <c r="AF130" s="12"/>
      <c r="AG130" s="12"/>
      <c r="AH130" s="12"/>
      <c r="AI130" s="12"/>
      <c r="AJ130" s="12"/>
      <c r="AK130" s="12"/>
      <c r="AL130" s="12"/>
    </row>
    <row r="131" spans="1:38" ht="12.75" x14ac:dyDescent="0.2">
      <c r="L131" s="6"/>
      <c r="M131" s="6">
        <f>+G131-I131-K131</f>
        <v>0</v>
      </c>
      <c r="N131" s="6"/>
      <c r="O131" s="6"/>
      <c r="P131" s="6"/>
      <c r="Q131" s="6"/>
      <c r="R131" s="6"/>
      <c r="S131" s="6"/>
      <c r="T131" s="6"/>
      <c r="U131" s="6"/>
      <c r="W131" s="6">
        <f>M131-SUM(O131:U131)</f>
        <v>0</v>
      </c>
      <c r="X131" s="12"/>
      <c r="Y131" s="12"/>
      <c r="Z131" s="12"/>
      <c r="AA131" s="12"/>
      <c r="AB131" s="12"/>
      <c r="AC131" s="12"/>
      <c r="AD131" s="12"/>
      <c r="AE131" s="12"/>
      <c r="AF131" s="12"/>
      <c r="AG131" s="12"/>
      <c r="AH131" s="12"/>
      <c r="AI131" s="12"/>
      <c r="AJ131" s="12"/>
      <c r="AK131" s="12"/>
      <c r="AL131" s="12"/>
    </row>
    <row r="132" spans="1:38" ht="12.75" x14ac:dyDescent="0.2">
      <c r="L132" s="6"/>
      <c r="M132" s="6">
        <f>+G132-I132-K132</f>
        <v>0</v>
      </c>
      <c r="N132" s="6"/>
      <c r="O132" s="6"/>
      <c r="P132" s="6"/>
      <c r="Q132" s="6"/>
      <c r="R132" s="6"/>
      <c r="S132" s="6"/>
      <c r="T132" s="6"/>
      <c r="U132" s="6"/>
      <c r="W132" s="6">
        <f>M132-SUM(O132:U132)</f>
        <v>0</v>
      </c>
      <c r="X132" s="12"/>
      <c r="Y132" s="12"/>
      <c r="Z132" s="12"/>
      <c r="AA132" s="12"/>
      <c r="AB132" s="12"/>
      <c r="AC132" s="12"/>
      <c r="AD132" s="12"/>
      <c r="AE132" s="12"/>
      <c r="AF132" s="12"/>
      <c r="AG132" s="12"/>
      <c r="AH132" s="12"/>
      <c r="AI132" s="12"/>
      <c r="AJ132" s="12"/>
      <c r="AK132" s="12"/>
      <c r="AL132" s="12"/>
    </row>
    <row r="133" spans="1:38" ht="12.75" x14ac:dyDescent="0.2">
      <c r="B133" s="5"/>
      <c r="C133" s="5"/>
      <c r="D133" s="5"/>
      <c r="E133" s="3"/>
      <c r="F133" s="5"/>
      <c r="L133" s="6"/>
      <c r="N133" s="6"/>
      <c r="O133" s="5"/>
      <c r="P133" s="6"/>
      <c r="Q133" s="5"/>
      <c r="R133" s="6"/>
      <c r="S133" s="5"/>
      <c r="T133" s="6"/>
      <c r="U133" s="5"/>
      <c r="W133" s="5"/>
      <c r="X133" s="12"/>
      <c r="Y133" s="12"/>
      <c r="Z133" s="12"/>
      <c r="AA133" s="12"/>
      <c r="AB133" s="12"/>
      <c r="AC133" s="12"/>
      <c r="AD133" s="12"/>
      <c r="AE133" s="12"/>
      <c r="AF133" s="12"/>
      <c r="AG133" s="12"/>
      <c r="AH133" s="12"/>
      <c r="AI133" s="12"/>
      <c r="AJ133" s="12"/>
      <c r="AK133" s="12"/>
      <c r="AL133" s="12"/>
    </row>
    <row r="134" spans="1:38" ht="12.75" x14ac:dyDescent="0.2">
      <c r="E134" s="114" t="s">
        <v>51</v>
      </c>
      <c r="G134" s="92">
        <f>SUM(G129:G133)</f>
        <v>0</v>
      </c>
      <c r="H134" s="6"/>
      <c r="I134" s="92">
        <f>SUM(I129:I133)</f>
        <v>0</v>
      </c>
      <c r="J134" s="6"/>
      <c r="K134" s="92">
        <f>SUM(K129:K133)</f>
        <v>0</v>
      </c>
      <c r="L134" s="6"/>
      <c r="M134" s="92">
        <f>SUM(M129:M133)</f>
        <v>0</v>
      </c>
      <c r="N134" s="6"/>
      <c r="O134" s="92">
        <f>SUM(O129:O133)</f>
        <v>0</v>
      </c>
      <c r="P134" s="6"/>
      <c r="Q134" s="92">
        <f>SUM(Q129:Q133)</f>
        <v>0</v>
      </c>
      <c r="R134" s="6"/>
      <c r="S134" s="92">
        <f>SUM(S129:S133)</f>
        <v>0</v>
      </c>
      <c r="T134" s="6"/>
      <c r="U134" s="92">
        <f>SUM(U129:U133)</f>
        <v>0</v>
      </c>
      <c r="W134" s="92">
        <f>SUM(W129:W133)</f>
        <v>0</v>
      </c>
      <c r="X134" s="12"/>
      <c r="Y134" s="12"/>
      <c r="Z134" s="12"/>
      <c r="AA134" s="12"/>
      <c r="AB134" s="12"/>
      <c r="AC134" s="12"/>
      <c r="AD134" s="12"/>
      <c r="AE134" s="12"/>
      <c r="AF134" s="12"/>
      <c r="AG134" s="12"/>
      <c r="AH134" s="12"/>
      <c r="AI134" s="12"/>
      <c r="AJ134" s="12"/>
      <c r="AK134" s="12"/>
      <c r="AL134" s="12"/>
    </row>
    <row r="135" spans="1:38" ht="12.75" x14ac:dyDescent="0.2">
      <c r="B135" s="5"/>
      <c r="C135" s="5"/>
      <c r="D135" s="5"/>
      <c r="E135" s="3"/>
      <c r="F135" s="5"/>
      <c r="G135" s="6"/>
      <c r="H135" s="6"/>
      <c r="I135" s="6"/>
      <c r="J135" s="6"/>
      <c r="K135" s="6"/>
      <c r="L135" s="6"/>
      <c r="M135" s="6"/>
      <c r="N135" s="6"/>
      <c r="O135" s="5"/>
      <c r="P135" s="6"/>
      <c r="Q135" s="5"/>
      <c r="R135" s="6"/>
      <c r="S135" s="5"/>
      <c r="T135" s="6"/>
      <c r="U135" s="5"/>
      <c r="W135" s="5"/>
      <c r="X135" s="12"/>
      <c r="Y135" s="12"/>
      <c r="Z135" s="12"/>
      <c r="AA135" s="12"/>
      <c r="AB135" s="12"/>
      <c r="AC135" s="12"/>
      <c r="AD135" s="12"/>
      <c r="AE135" s="12"/>
      <c r="AF135" s="12"/>
      <c r="AG135" s="12"/>
      <c r="AH135" s="12"/>
      <c r="AI135" s="12"/>
      <c r="AJ135" s="12"/>
      <c r="AK135" s="12"/>
      <c r="AL135" s="12"/>
    </row>
    <row r="136" spans="1:38" ht="12.75" x14ac:dyDescent="0.2">
      <c r="B136" s="24" t="s">
        <v>183</v>
      </c>
      <c r="C136" s="24"/>
      <c r="D136" s="24"/>
      <c r="E136" s="3"/>
      <c r="F136" s="24"/>
      <c r="L136" s="6"/>
      <c r="N136" s="24"/>
      <c r="O136" s="24"/>
      <c r="P136" s="24"/>
      <c r="Q136" s="24"/>
      <c r="R136" s="24"/>
      <c r="S136" s="24"/>
      <c r="T136" s="24"/>
      <c r="U136" s="24"/>
      <c r="V136" s="24"/>
      <c r="W136" s="24"/>
    </row>
    <row r="137" spans="1:38" s="28" customFormat="1" ht="12.75" x14ac:dyDescent="0.2">
      <c r="A137" s="348">
        <v>720</v>
      </c>
      <c r="B137" s="349"/>
      <c r="C137" s="349"/>
      <c r="D137" s="349" t="s">
        <v>495</v>
      </c>
      <c r="E137" s="114"/>
      <c r="F137" s="12"/>
      <c r="G137" s="6">
        <v>145608</v>
      </c>
      <c r="H137" s="6"/>
      <c r="I137" s="6"/>
      <c r="J137" s="6"/>
      <c r="K137" s="6"/>
      <c r="L137" s="6"/>
      <c r="M137" s="6">
        <f>+G137-I137-K137</f>
        <v>145608</v>
      </c>
      <c r="N137" s="6"/>
      <c r="O137" s="6"/>
      <c r="P137" s="6"/>
      <c r="Q137" s="6"/>
      <c r="R137" s="6"/>
      <c r="S137" s="6">
        <v>55956</v>
      </c>
      <c r="T137" s="6"/>
      <c r="U137" s="6"/>
      <c r="V137" s="6"/>
      <c r="W137" s="6">
        <f>M137-SUM(O137:U137)</f>
        <v>89652</v>
      </c>
    </row>
    <row r="138" spans="1:38" ht="12.75" x14ac:dyDescent="0.2">
      <c r="G138" s="6"/>
      <c r="H138" s="6"/>
      <c r="I138" s="6"/>
      <c r="J138" s="6"/>
      <c r="K138" s="6"/>
      <c r="L138" s="6"/>
      <c r="M138" s="6">
        <f>+G138-I138-K138</f>
        <v>0</v>
      </c>
      <c r="N138" s="6"/>
      <c r="O138" s="6"/>
      <c r="P138" s="6"/>
      <c r="Q138" s="6"/>
      <c r="R138" s="6"/>
      <c r="S138" s="6"/>
      <c r="T138" s="6"/>
      <c r="U138" s="6"/>
      <c r="W138" s="6">
        <f>M138-SUM(O138:U138)</f>
        <v>0</v>
      </c>
      <c r="X138" s="12"/>
      <c r="Y138" s="12"/>
      <c r="Z138" s="12"/>
      <c r="AA138" s="12"/>
      <c r="AB138" s="12"/>
      <c r="AC138" s="12"/>
      <c r="AD138" s="12"/>
      <c r="AE138" s="12"/>
      <c r="AF138" s="12"/>
      <c r="AG138" s="12"/>
      <c r="AH138" s="12"/>
      <c r="AI138" s="12"/>
      <c r="AJ138" s="12"/>
      <c r="AK138" s="12"/>
      <c r="AL138" s="12"/>
    </row>
    <row r="139" spans="1:38" ht="12.75" x14ac:dyDescent="0.2">
      <c r="G139" s="6"/>
      <c r="H139" s="6"/>
      <c r="I139" s="6"/>
      <c r="J139" s="6"/>
      <c r="K139" s="6"/>
      <c r="L139" s="6"/>
      <c r="M139" s="6">
        <f>+G139-I139-K139</f>
        <v>0</v>
      </c>
      <c r="N139" s="6"/>
      <c r="O139" s="6"/>
      <c r="P139" s="6"/>
      <c r="Q139" s="6"/>
      <c r="R139" s="6"/>
      <c r="S139" s="6"/>
      <c r="T139" s="6"/>
      <c r="U139" s="6"/>
      <c r="W139" s="6">
        <f>M139-SUM(O139:U139)</f>
        <v>0</v>
      </c>
      <c r="X139" s="12"/>
      <c r="Y139" s="12"/>
      <c r="Z139" s="12"/>
      <c r="AA139" s="12"/>
      <c r="AB139" s="12"/>
      <c r="AC139" s="12"/>
      <c r="AD139" s="12"/>
      <c r="AE139" s="12"/>
      <c r="AF139" s="12"/>
      <c r="AG139" s="12"/>
      <c r="AH139" s="12"/>
      <c r="AI139" s="12"/>
      <c r="AJ139" s="12"/>
      <c r="AK139" s="12"/>
      <c r="AL139" s="12"/>
    </row>
    <row r="140" spans="1:38" ht="12.75" x14ac:dyDescent="0.2">
      <c r="G140" s="6"/>
      <c r="H140" s="6"/>
      <c r="I140" s="6"/>
      <c r="J140" s="6"/>
      <c r="K140" s="6"/>
      <c r="L140" s="6"/>
      <c r="M140" s="6">
        <f>+G140-I140-K140</f>
        <v>0</v>
      </c>
      <c r="N140" s="6"/>
      <c r="O140" s="6"/>
      <c r="P140" s="6"/>
      <c r="Q140" s="6"/>
      <c r="R140" s="6"/>
      <c r="S140" s="6"/>
      <c r="T140" s="6"/>
      <c r="U140" s="6"/>
      <c r="W140" s="6">
        <f>M140-SUM(O140:U140)</f>
        <v>0</v>
      </c>
      <c r="X140" s="12"/>
      <c r="Y140" s="12"/>
      <c r="Z140" s="12"/>
      <c r="AA140" s="12"/>
      <c r="AB140" s="12"/>
      <c r="AC140" s="12"/>
      <c r="AD140" s="12"/>
      <c r="AE140" s="12"/>
      <c r="AF140" s="12"/>
      <c r="AG140" s="12"/>
      <c r="AH140" s="12"/>
      <c r="AI140" s="12"/>
      <c r="AJ140" s="12"/>
      <c r="AK140" s="12"/>
      <c r="AL140" s="12"/>
    </row>
    <row r="141" spans="1:38" ht="12.75" x14ac:dyDescent="0.2">
      <c r="B141" s="5"/>
      <c r="C141" s="5"/>
      <c r="D141" s="5"/>
      <c r="E141" s="3"/>
      <c r="F141" s="5"/>
      <c r="G141" s="6"/>
      <c r="H141" s="6"/>
      <c r="I141" s="6"/>
      <c r="J141" s="6"/>
      <c r="K141" s="6"/>
      <c r="L141" s="6"/>
      <c r="M141" s="6"/>
      <c r="N141" s="6"/>
      <c r="O141" s="5"/>
      <c r="P141" s="6"/>
      <c r="Q141" s="5"/>
      <c r="R141" s="6"/>
      <c r="S141" s="5"/>
      <c r="T141" s="6"/>
      <c r="U141" s="5"/>
      <c r="W141" s="5"/>
      <c r="X141" s="12"/>
      <c r="Y141" s="12"/>
      <c r="Z141" s="12"/>
      <c r="AA141" s="12"/>
      <c r="AB141" s="12"/>
      <c r="AC141" s="12"/>
      <c r="AD141" s="12"/>
      <c r="AE141" s="12"/>
      <c r="AF141" s="12"/>
      <c r="AG141" s="12"/>
      <c r="AH141" s="12"/>
      <c r="AI141" s="12"/>
      <c r="AJ141" s="12"/>
      <c r="AK141" s="12"/>
      <c r="AL141" s="12"/>
    </row>
    <row r="142" spans="1:38" ht="12.75" x14ac:dyDescent="0.2">
      <c r="E142" s="114" t="s">
        <v>51</v>
      </c>
      <c r="G142" s="92">
        <f>SUM(G137:G141)</f>
        <v>145608</v>
      </c>
      <c r="H142" s="6"/>
      <c r="I142" s="92">
        <f>SUM(I137:I141)</f>
        <v>0</v>
      </c>
      <c r="J142" s="6"/>
      <c r="K142" s="92">
        <f>SUM(K137:K141)</f>
        <v>0</v>
      </c>
      <c r="L142" s="6"/>
      <c r="M142" s="92">
        <f>SUM(M137:M141)</f>
        <v>145608</v>
      </c>
      <c r="N142" s="6"/>
      <c r="O142" s="92">
        <f>SUM(O137:O141)</f>
        <v>0</v>
      </c>
      <c r="P142" s="6"/>
      <c r="Q142" s="92">
        <f>SUM(Q137:Q141)</f>
        <v>0</v>
      </c>
      <c r="R142" s="6"/>
      <c r="S142" s="92">
        <f>SUM(S137:S141)</f>
        <v>55956</v>
      </c>
      <c r="T142" s="6"/>
      <c r="U142" s="92">
        <f>SUM(U137:U141)</f>
        <v>0</v>
      </c>
      <c r="W142" s="92">
        <f>SUM(W137:W141)</f>
        <v>89652</v>
      </c>
      <c r="X142" s="12"/>
      <c r="Y142" s="12"/>
      <c r="Z142" s="12"/>
      <c r="AA142" s="12"/>
      <c r="AB142" s="12"/>
      <c r="AC142" s="12"/>
      <c r="AD142" s="12"/>
      <c r="AE142" s="12"/>
      <c r="AF142" s="12"/>
      <c r="AG142" s="12"/>
      <c r="AH142" s="12"/>
      <c r="AI142" s="12"/>
      <c r="AJ142" s="12"/>
      <c r="AK142" s="12"/>
      <c r="AL142" s="12"/>
    </row>
    <row r="143" spans="1:38" ht="12.75" x14ac:dyDescent="0.2">
      <c r="B143" s="5"/>
      <c r="C143" s="5"/>
      <c r="D143" s="5"/>
      <c r="E143" s="3"/>
      <c r="F143" s="5"/>
      <c r="G143" s="6"/>
      <c r="H143" s="6"/>
      <c r="I143" s="6"/>
      <c r="J143" s="6"/>
      <c r="K143" s="6"/>
      <c r="L143" s="6"/>
      <c r="M143" s="6"/>
      <c r="N143" s="6"/>
      <c r="O143" s="5"/>
      <c r="P143" s="6"/>
      <c r="Q143" s="5"/>
      <c r="R143" s="6"/>
      <c r="S143" s="5"/>
      <c r="T143" s="6"/>
      <c r="U143" s="5"/>
      <c r="W143" s="5"/>
      <c r="X143" s="12"/>
      <c r="Y143" s="12"/>
      <c r="Z143" s="12"/>
      <c r="AA143" s="12"/>
      <c r="AB143" s="12"/>
      <c r="AC143" s="12"/>
      <c r="AD143" s="12"/>
      <c r="AE143" s="12"/>
      <c r="AF143" s="12"/>
      <c r="AG143" s="12"/>
      <c r="AH143" s="12"/>
      <c r="AI143" s="12"/>
      <c r="AJ143" s="12"/>
      <c r="AK143" s="12"/>
      <c r="AL143" s="12"/>
    </row>
    <row r="144" spans="1:38" ht="12.75" x14ac:dyDescent="0.2">
      <c r="B144" s="24" t="s">
        <v>63</v>
      </c>
      <c r="C144" s="24"/>
      <c r="D144" s="24"/>
      <c r="E144" s="3"/>
      <c r="F144" s="24"/>
      <c r="G144" s="6"/>
      <c r="H144" s="6"/>
      <c r="I144" s="6"/>
      <c r="J144" s="6"/>
      <c r="K144" s="6"/>
      <c r="L144" s="6"/>
      <c r="M144" s="6"/>
      <c r="N144" s="24"/>
      <c r="O144" s="24"/>
      <c r="P144" s="24"/>
      <c r="Q144" s="24"/>
      <c r="R144" s="24"/>
      <c r="S144" s="24"/>
      <c r="T144" s="24"/>
      <c r="U144" s="24"/>
      <c r="V144" s="24"/>
      <c r="W144" s="24"/>
      <c r="X144" s="12"/>
      <c r="Y144" s="12"/>
      <c r="Z144" s="12"/>
      <c r="AA144" s="12"/>
      <c r="AB144" s="12"/>
      <c r="AC144" s="12"/>
      <c r="AD144" s="12"/>
      <c r="AE144" s="12"/>
      <c r="AF144" s="12"/>
      <c r="AG144" s="12"/>
      <c r="AH144" s="12"/>
      <c r="AI144" s="12"/>
      <c r="AJ144" s="12"/>
      <c r="AK144" s="12"/>
      <c r="AL144" s="12"/>
    </row>
    <row r="145" spans="2:38" s="28" customFormat="1" ht="12.75" x14ac:dyDescent="0.2">
      <c r="E145" s="114"/>
      <c r="G145" s="12"/>
      <c r="H145" s="12"/>
      <c r="I145" s="12"/>
      <c r="J145" s="12"/>
      <c r="K145" s="12"/>
      <c r="L145" s="6"/>
      <c r="M145" s="6">
        <f>+G145-I145-K145</f>
        <v>0</v>
      </c>
      <c r="N145" s="6"/>
      <c r="O145" s="6"/>
      <c r="P145" s="6"/>
      <c r="Q145" s="6"/>
      <c r="R145" s="6"/>
      <c r="S145" s="6"/>
      <c r="T145" s="6"/>
      <c r="U145" s="6"/>
      <c r="V145" s="6"/>
      <c r="W145" s="6">
        <f>M145-SUM(O145:U145)</f>
        <v>0</v>
      </c>
    </row>
    <row r="146" spans="2:38" ht="12.75" x14ac:dyDescent="0.2">
      <c r="L146" s="6"/>
      <c r="M146" s="6">
        <f>+G146-I146-K146</f>
        <v>0</v>
      </c>
      <c r="N146" s="6"/>
      <c r="O146" s="6"/>
      <c r="P146" s="6"/>
      <c r="Q146" s="6"/>
      <c r="R146" s="6"/>
      <c r="S146" s="6"/>
      <c r="T146" s="6"/>
      <c r="U146" s="6"/>
      <c r="W146" s="6">
        <f>M146-SUM(O146:U146)</f>
        <v>0</v>
      </c>
      <c r="X146" s="12"/>
      <c r="Y146" s="12"/>
      <c r="Z146" s="12"/>
      <c r="AA146" s="12"/>
      <c r="AB146" s="12"/>
      <c r="AC146" s="12"/>
      <c r="AD146" s="12"/>
      <c r="AE146" s="12"/>
      <c r="AF146" s="12"/>
      <c r="AG146" s="12"/>
      <c r="AH146" s="12"/>
      <c r="AI146" s="12"/>
      <c r="AJ146" s="12"/>
      <c r="AK146" s="12"/>
      <c r="AL146" s="12"/>
    </row>
    <row r="147" spans="2:38" ht="12.75" x14ac:dyDescent="0.2">
      <c r="L147" s="6"/>
      <c r="M147" s="6">
        <f>+G147-I147-K147</f>
        <v>0</v>
      </c>
      <c r="N147" s="6"/>
      <c r="O147" s="6"/>
      <c r="P147" s="6"/>
      <c r="Q147" s="6"/>
      <c r="R147" s="6"/>
      <c r="S147" s="6"/>
      <c r="T147" s="6"/>
      <c r="U147" s="6"/>
      <c r="W147" s="6">
        <f>M147-SUM(O147:U147)</f>
        <v>0</v>
      </c>
      <c r="X147" s="12"/>
      <c r="Y147" s="12"/>
      <c r="Z147" s="12"/>
      <c r="AA147" s="12"/>
      <c r="AB147" s="12"/>
      <c r="AC147" s="12"/>
      <c r="AD147" s="12"/>
      <c r="AE147" s="12"/>
      <c r="AF147" s="12"/>
      <c r="AG147" s="12"/>
      <c r="AH147" s="12"/>
      <c r="AI147" s="12"/>
      <c r="AJ147" s="12"/>
      <c r="AK147" s="12"/>
      <c r="AL147" s="12"/>
    </row>
    <row r="148" spans="2:38" ht="12.75" x14ac:dyDescent="0.2">
      <c r="L148" s="6"/>
      <c r="M148" s="6">
        <f>+G148-I148-K148</f>
        <v>0</v>
      </c>
      <c r="N148" s="6"/>
      <c r="O148" s="6"/>
      <c r="P148" s="6"/>
      <c r="Q148" s="6"/>
      <c r="R148" s="6"/>
      <c r="S148" s="6"/>
      <c r="T148" s="6"/>
      <c r="U148" s="6"/>
      <c r="W148" s="6">
        <f>M148-SUM(O148:U148)</f>
        <v>0</v>
      </c>
      <c r="X148" s="12"/>
      <c r="Y148" s="12"/>
      <c r="Z148" s="12"/>
      <c r="AA148" s="12"/>
      <c r="AB148" s="12"/>
      <c r="AC148" s="12"/>
      <c r="AD148" s="12"/>
      <c r="AE148" s="12"/>
      <c r="AF148" s="12"/>
      <c r="AG148" s="12"/>
      <c r="AH148" s="12"/>
      <c r="AI148" s="12"/>
      <c r="AJ148" s="12"/>
      <c r="AK148" s="12"/>
      <c r="AL148" s="12"/>
    </row>
    <row r="149" spans="2:38" ht="12.75" x14ac:dyDescent="0.2">
      <c r="L149" s="6"/>
      <c r="N149" s="6"/>
      <c r="O149" s="5"/>
      <c r="P149" s="6"/>
      <c r="Q149" s="5"/>
      <c r="R149" s="6"/>
      <c r="S149" s="5"/>
      <c r="T149" s="6"/>
      <c r="U149" s="5"/>
      <c r="W149" s="5"/>
      <c r="X149" s="12"/>
      <c r="Y149" s="12"/>
      <c r="Z149" s="12"/>
      <c r="AA149" s="12"/>
      <c r="AB149" s="12"/>
      <c r="AC149" s="12"/>
      <c r="AD149" s="12"/>
      <c r="AE149" s="12"/>
      <c r="AF149" s="12"/>
      <c r="AG149" s="12"/>
      <c r="AH149" s="12"/>
      <c r="AI149" s="12"/>
      <c r="AJ149" s="12"/>
      <c r="AK149" s="12"/>
      <c r="AL149" s="12"/>
    </row>
    <row r="150" spans="2:38" ht="12.75" x14ac:dyDescent="0.2">
      <c r="B150" s="5"/>
      <c r="C150" s="5"/>
      <c r="E150" s="114" t="s">
        <v>51</v>
      </c>
      <c r="G150" s="92">
        <f>SUM(G145:G149)</f>
        <v>0</v>
      </c>
      <c r="H150" s="6"/>
      <c r="I150" s="92">
        <f>SUM(I145:I149)</f>
        <v>0</v>
      </c>
      <c r="J150" s="6"/>
      <c r="K150" s="92">
        <f>SUM(K145:K149)</f>
        <v>0</v>
      </c>
      <c r="L150" s="6"/>
      <c r="M150" s="92">
        <f>SUM(M145:M149)</f>
        <v>0</v>
      </c>
      <c r="N150" s="6"/>
      <c r="O150" s="92">
        <f>SUM(O145:O149)</f>
        <v>0</v>
      </c>
      <c r="P150" s="6"/>
      <c r="Q150" s="92">
        <f>SUM(Q145:Q149)</f>
        <v>0</v>
      </c>
      <c r="R150" s="6"/>
      <c r="S150" s="92">
        <f>SUM(S145:S149)</f>
        <v>0</v>
      </c>
      <c r="T150" s="6"/>
      <c r="U150" s="92">
        <f>SUM(U145:U149)</f>
        <v>0</v>
      </c>
      <c r="W150" s="92">
        <f>SUM(W145:W149)</f>
        <v>0</v>
      </c>
      <c r="X150" s="12"/>
      <c r="Y150" s="12"/>
      <c r="Z150" s="12"/>
      <c r="AA150" s="12"/>
      <c r="AB150" s="12"/>
      <c r="AC150" s="12"/>
      <c r="AD150" s="12"/>
      <c r="AE150" s="12"/>
      <c r="AF150" s="12"/>
      <c r="AG150" s="12"/>
      <c r="AH150" s="12"/>
      <c r="AI150" s="12"/>
      <c r="AJ150" s="12"/>
      <c r="AK150" s="12"/>
      <c r="AL150" s="12"/>
    </row>
    <row r="151" spans="2:38" ht="12.75" x14ac:dyDescent="0.2">
      <c r="B151" s="5"/>
      <c r="C151" s="5"/>
      <c r="G151" s="6"/>
      <c r="H151" s="6"/>
      <c r="I151" s="6"/>
      <c r="J151" s="6"/>
      <c r="K151" s="6"/>
      <c r="L151" s="6"/>
      <c r="M151" s="6"/>
      <c r="N151" s="6"/>
      <c r="O151" s="108"/>
      <c r="P151" s="6"/>
      <c r="Q151" s="108"/>
      <c r="R151" s="6"/>
      <c r="S151" s="108"/>
      <c r="T151" s="6"/>
      <c r="U151" s="108"/>
      <c r="W151" s="108"/>
      <c r="X151" s="12"/>
      <c r="Y151" s="12"/>
      <c r="Z151" s="12"/>
      <c r="AA151" s="12"/>
      <c r="AB151" s="12"/>
      <c r="AC151" s="12"/>
      <c r="AD151" s="12"/>
      <c r="AE151" s="12"/>
      <c r="AF151" s="12"/>
      <c r="AG151" s="12"/>
      <c r="AH151" s="12"/>
      <c r="AI151" s="12"/>
      <c r="AJ151" s="12"/>
      <c r="AK151" s="12"/>
      <c r="AL151" s="12"/>
    </row>
    <row r="152" spans="2:38" ht="12.75" x14ac:dyDescent="0.2">
      <c r="B152" s="24" t="s">
        <v>166</v>
      </c>
      <c r="C152" s="24"/>
      <c r="D152" s="24"/>
      <c r="E152" s="3"/>
      <c r="F152" s="24"/>
      <c r="G152" s="6"/>
      <c r="H152" s="6"/>
      <c r="I152" s="6"/>
      <c r="J152" s="6"/>
      <c r="K152" s="6"/>
      <c r="L152" s="6"/>
      <c r="M152" s="6"/>
      <c r="N152" s="24"/>
      <c r="O152" s="24"/>
      <c r="P152" s="24"/>
      <c r="Q152" s="24"/>
      <c r="R152" s="24"/>
      <c r="S152" s="24"/>
      <c r="T152" s="24"/>
      <c r="U152" s="24"/>
      <c r="V152" s="24"/>
      <c r="W152" s="24"/>
      <c r="X152" s="12"/>
      <c r="Y152" s="12"/>
      <c r="Z152" s="12"/>
      <c r="AA152" s="12"/>
      <c r="AB152" s="12"/>
      <c r="AC152" s="12"/>
      <c r="AD152" s="12"/>
      <c r="AE152" s="12"/>
      <c r="AF152" s="12"/>
      <c r="AG152" s="12"/>
      <c r="AH152" s="12"/>
      <c r="AI152" s="12"/>
      <c r="AJ152" s="12"/>
      <c r="AK152" s="12"/>
      <c r="AL152" s="12"/>
    </row>
    <row r="153" spans="2:38" s="28" customFormat="1" ht="12.75" x14ac:dyDescent="0.2">
      <c r="E153" s="114"/>
      <c r="G153" s="12"/>
      <c r="H153" s="12"/>
      <c r="I153" s="12"/>
      <c r="J153" s="12"/>
      <c r="K153" s="12"/>
      <c r="L153" s="6"/>
      <c r="M153" s="6">
        <f>+G153-I153-K153</f>
        <v>0</v>
      </c>
      <c r="N153" s="6"/>
      <c r="O153" s="6"/>
      <c r="P153" s="6"/>
      <c r="Q153" s="6"/>
      <c r="R153" s="6"/>
      <c r="S153" s="6"/>
      <c r="T153" s="6"/>
      <c r="U153" s="6"/>
      <c r="V153" s="6"/>
      <c r="W153" s="6">
        <f>M153-SUM(O153:U153)</f>
        <v>0</v>
      </c>
    </row>
    <row r="154" spans="2:38" ht="12.75" x14ac:dyDescent="0.2">
      <c r="L154" s="6"/>
      <c r="M154" s="6">
        <f>+G154-I154-K154</f>
        <v>0</v>
      </c>
      <c r="N154" s="6"/>
      <c r="O154" s="6"/>
      <c r="P154" s="6"/>
      <c r="Q154" s="6"/>
      <c r="R154" s="6"/>
      <c r="S154" s="6"/>
      <c r="T154" s="6"/>
      <c r="U154" s="6"/>
      <c r="W154" s="6">
        <f>M154-SUM(O154:U154)</f>
        <v>0</v>
      </c>
      <c r="X154" s="12"/>
      <c r="Y154" s="12"/>
      <c r="Z154" s="12"/>
      <c r="AA154" s="12"/>
      <c r="AB154" s="12"/>
      <c r="AC154" s="12"/>
      <c r="AD154" s="12"/>
      <c r="AE154" s="12"/>
      <c r="AF154" s="12"/>
      <c r="AG154" s="12"/>
      <c r="AH154" s="12"/>
      <c r="AI154" s="12"/>
      <c r="AJ154" s="12"/>
      <c r="AK154" s="12"/>
      <c r="AL154" s="12"/>
    </row>
    <row r="155" spans="2:38" ht="12.75" x14ac:dyDescent="0.2">
      <c r="L155" s="6"/>
      <c r="M155" s="6">
        <f>+G155-I155-K155</f>
        <v>0</v>
      </c>
      <c r="N155" s="6"/>
      <c r="O155" s="6"/>
      <c r="P155" s="6"/>
      <c r="Q155" s="6"/>
      <c r="R155" s="6"/>
      <c r="S155" s="6"/>
      <c r="T155" s="6"/>
      <c r="U155" s="6"/>
      <c r="W155" s="6">
        <f>M155-SUM(O155:U155)</f>
        <v>0</v>
      </c>
      <c r="X155" s="12"/>
      <c r="Y155" s="12"/>
      <c r="Z155" s="12"/>
      <c r="AA155" s="12"/>
      <c r="AB155" s="12"/>
      <c r="AC155" s="12"/>
      <c r="AD155" s="12"/>
      <c r="AE155" s="12"/>
      <c r="AF155" s="12"/>
      <c r="AG155" s="12"/>
      <c r="AH155" s="12"/>
      <c r="AI155" s="12"/>
      <c r="AJ155" s="12"/>
      <c r="AK155" s="12"/>
      <c r="AL155" s="12"/>
    </row>
    <row r="156" spans="2:38" ht="12.75" x14ac:dyDescent="0.2">
      <c r="L156" s="6"/>
      <c r="M156" s="6">
        <f>+G156-I156-K156</f>
        <v>0</v>
      </c>
      <c r="N156" s="6"/>
      <c r="O156" s="6"/>
      <c r="P156" s="6"/>
      <c r="Q156" s="6"/>
      <c r="R156" s="6"/>
      <c r="S156" s="6"/>
      <c r="T156" s="6"/>
      <c r="U156" s="6"/>
      <c r="W156" s="6">
        <f>M156-SUM(O156:U156)</f>
        <v>0</v>
      </c>
      <c r="X156" s="12"/>
      <c r="Y156" s="12"/>
      <c r="Z156" s="12"/>
      <c r="AA156" s="12"/>
      <c r="AB156" s="12"/>
      <c r="AC156" s="12"/>
      <c r="AD156" s="12"/>
      <c r="AE156" s="12"/>
      <c r="AF156" s="12"/>
      <c r="AG156" s="12"/>
      <c r="AH156" s="12"/>
      <c r="AI156" s="12"/>
      <c r="AJ156" s="12"/>
      <c r="AK156" s="12"/>
      <c r="AL156" s="12"/>
    </row>
    <row r="157" spans="2:38" ht="12.75" x14ac:dyDescent="0.2">
      <c r="L157" s="6"/>
      <c r="M157" s="6">
        <f>+G157-I157-K157</f>
        <v>0</v>
      </c>
      <c r="N157" s="6"/>
      <c r="O157" s="6"/>
      <c r="P157" s="6"/>
      <c r="Q157" s="6"/>
      <c r="R157" s="6"/>
      <c r="S157" s="6"/>
      <c r="T157" s="6"/>
      <c r="U157" s="6"/>
      <c r="W157" s="6">
        <f>M157-SUM(O157:U157)</f>
        <v>0</v>
      </c>
      <c r="X157" s="12"/>
      <c r="Y157" s="12"/>
      <c r="Z157" s="12"/>
      <c r="AA157" s="12"/>
      <c r="AB157" s="12"/>
      <c r="AC157" s="12"/>
      <c r="AD157" s="12"/>
      <c r="AE157" s="12"/>
      <c r="AF157" s="12"/>
      <c r="AG157" s="12"/>
      <c r="AH157" s="12"/>
      <c r="AI157" s="12"/>
      <c r="AJ157" s="12"/>
      <c r="AK157" s="12"/>
      <c r="AL157" s="12"/>
    </row>
    <row r="158" spans="2:38" ht="12.75" x14ac:dyDescent="0.2">
      <c r="L158" s="6"/>
      <c r="N158" s="6"/>
      <c r="O158" s="5"/>
      <c r="P158" s="6"/>
      <c r="Q158" s="5"/>
      <c r="R158" s="6"/>
      <c r="S158" s="5"/>
      <c r="T158" s="6"/>
      <c r="U158" s="5"/>
      <c r="W158" s="5"/>
      <c r="X158" s="12"/>
      <c r="Y158" s="12"/>
      <c r="Z158" s="12"/>
      <c r="AA158" s="12"/>
      <c r="AB158" s="12"/>
      <c r="AC158" s="12"/>
      <c r="AD158" s="12"/>
      <c r="AE158" s="12"/>
      <c r="AF158" s="12"/>
      <c r="AG158" s="12"/>
      <c r="AH158" s="12"/>
      <c r="AI158" s="12"/>
      <c r="AJ158" s="12"/>
      <c r="AK158" s="12"/>
      <c r="AL158" s="12"/>
    </row>
    <row r="159" spans="2:38" ht="12.75" x14ac:dyDescent="0.2">
      <c r="B159" s="5"/>
      <c r="C159" s="5"/>
      <c r="E159" s="114" t="s">
        <v>51</v>
      </c>
      <c r="G159" s="92">
        <f>SUM(G153:G158)</f>
        <v>0</v>
      </c>
      <c r="H159" s="6"/>
      <c r="I159" s="92">
        <f>SUM(I153:I158)</f>
        <v>0</v>
      </c>
      <c r="J159" s="6"/>
      <c r="K159" s="92">
        <f>SUM(K153:K158)</f>
        <v>0</v>
      </c>
      <c r="L159" s="6"/>
      <c r="M159" s="92">
        <f>SUM(M153:M158)</f>
        <v>0</v>
      </c>
      <c r="N159" s="6"/>
      <c r="O159" s="92">
        <f>SUM(O153:O158)</f>
        <v>0</v>
      </c>
      <c r="P159" s="6"/>
      <c r="Q159" s="92">
        <f>SUM(Q153:Q158)</f>
        <v>0</v>
      </c>
      <c r="R159" s="6"/>
      <c r="S159" s="92">
        <f>SUM(S153:S158)</f>
        <v>0</v>
      </c>
      <c r="T159" s="6"/>
      <c r="U159" s="92">
        <f>SUM(U153:U158)</f>
        <v>0</v>
      </c>
      <c r="W159" s="92">
        <f>SUM(W153:W158)</f>
        <v>0</v>
      </c>
      <c r="X159" s="12"/>
      <c r="Y159" s="12"/>
      <c r="Z159" s="12"/>
      <c r="AA159" s="12"/>
      <c r="AB159" s="12"/>
      <c r="AC159" s="12"/>
      <c r="AD159" s="12"/>
      <c r="AE159" s="12"/>
      <c r="AF159" s="12"/>
      <c r="AG159" s="12"/>
      <c r="AH159" s="12"/>
      <c r="AI159" s="12"/>
      <c r="AJ159" s="12"/>
      <c r="AK159" s="12"/>
      <c r="AL159" s="12"/>
    </row>
    <row r="160" spans="2:38" s="6" customFormat="1" ht="12.75" x14ac:dyDescent="0.2">
      <c r="B160" s="5"/>
      <c r="C160" s="5"/>
      <c r="E160" s="3"/>
    </row>
    <row r="161" spans="1:38" ht="12.75" x14ac:dyDescent="0.2">
      <c r="B161" s="24" t="s">
        <v>230</v>
      </c>
      <c r="C161" s="24"/>
      <c r="D161" s="24"/>
      <c r="E161" s="3"/>
      <c r="F161" s="24"/>
      <c r="G161" s="6"/>
      <c r="H161" s="6"/>
      <c r="I161" s="6"/>
      <c r="J161" s="6"/>
      <c r="K161" s="6"/>
      <c r="L161" s="6"/>
      <c r="M161" s="6"/>
      <c r="N161" s="24"/>
      <c r="O161" s="24"/>
      <c r="P161" s="24"/>
      <c r="Q161" s="24"/>
      <c r="R161" s="24"/>
      <c r="S161" s="24"/>
      <c r="T161" s="24"/>
      <c r="U161" s="24"/>
      <c r="V161" s="24"/>
      <c r="W161" s="24"/>
      <c r="X161" s="12"/>
      <c r="Y161" s="12"/>
      <c r="Z161" s="12"/>
      <c r="AA161" s="12"/>
      <c r="AB161" s="12"/>
      <c r="AC161" s="12"/>
      <c r="AD161" s="12"/>
      <c r="AE161" s="12"/>
      <c r="AF161" s="12"/>
      <c r="AG161" s="12"/>
      <c r="AH161" s="12"/>
      <c r="AI161" s="12"/>
      <c r="AJ161" s="12"/>
      <c r="AK161" s="12"/>
      <c r="AL161" s="12"/>
    </row>
    <row r="162" spans="1:38" s="28" customFormat="1" ht="12.75" x14ac:dyDescent="0.2">
      <c r="E162" s="114"/>
      <c r="G162" s="12"/>
      <c r="H162" s="12"/>
      <c r="I162" s="12"/>
      <c r="J162" s="12"/>
      <c r="K162" s="12"/>
      <c r="L162" s="6"/>
      <c r="M162" s="6">
        <f>+G162-I162-K162</f>
        <v>0</v>
      </c>
      <c r="N162" s="6"/>
      <c r="O162" s="6"/>
      <c r="P162" s="6"/>
      <c r="Q162" s="6"/>
      <c r="R162" s="6"/>
      <c r="S162" s="6"/>
      <c r="T162" s="6"/>
      <c r="U162" s="6"/>
      <c r="V162" s="6"/>
      <c r="W162" s="6">
        <f>M162-SUM(O162:U162)</f>
        <v>0</v>
      </c>
    </row>
    <row r="163" spans="1:38" ht="12.75" x14ac:dyDescent="0.2">
      <c r="L163" s="6"/>
      <c r="M163" s="6">
        <f>+G163-I163-K163</f>
        <v>0</v>
      </c>
      <c r="N163" s="6"/>
      <c r="O163" s="6"/>
      <c r="P163" s="6"/>
      <c r="Q163" s="6"/>
      <c r="R163" s="6"/>
      <c r="S163" s="6"/>
      <c r="T163" s="6"/>
      <c r="U163" s="6"/>
      <c r="W163" s="6">
        <f>M163-SUM(O163:U163)</f>
        <v>0</v>
      </c>
      <c r="X163" s="12"/>
      <c r="Y163" s="12"/>
      <c r="Z163" s="12"/>
      <c r="AA163" s="12"/>
      <c r="AB163" s="12"/>
      <c r="AC163" s="12"/>
      <c r="AD163" s="12"/>
      <c r="AE163" s="12"/>
      <c r="AF163" s="12"/>
      <c r="AG163" s="12"/>
      <c r="AH163" s="12"/>
      <c r="AI163" s="12"/>
      <c r="AJ163" s="12"/>
      <c r="AK163" s="12"/>
      <c r="AL163" s="12"/>
    </row>
    <row r="164" spans="1:38" ht="12.75" x14ac:dyDescent="0.2">
      <c r="L164" s="6"/>
      <c r="M164" s="6">
        <f>+G164-I164-K164</f>
        <v>0</v>
      </c>
      <c r="N164" s="6"/>
      <c r="O164" s="6"/>
      <c r="P164" s="6"/>
      <c r="Q164" s="6"/>
      <c r="R164" s="6"/>
      <c r="S164" s="6"/>
      <c r="T164" s="6"/>
      <c r="U164" s="6"/>
      <c r="W164" s="6">
        <f>M164-SUM(O164:U164)</f>
        <v>0</v>
      </c>
      <c r="X164" s="12"/>
      <c r="Y164" s="12"/>
      <c r="Z164" s="12"/>
      <c r="AA164" s="12"/>
      <c r="AB164" s="12"/>
      <c r="AC164" s="12"/>
      <c r="AD164" s="12"/>
      <c r="AE164" s="12"/>
      <c r="AF164" s="12"/>
      <c r="AG164" s="12"/>
      <c r="AH164" s="12"/>
      <c r="AI164" s="12"/>
      <c r="AJ164" s="12"/>
      <c r="AK164" s="12"/>
      <c r="AL164" s="12"/>
    </row>
    <row r="165" spans="1:38" ht="12.75" x14ac:dyDescent="0.2">
      <c r="L165" s="6"/>
      <c r="M165" s="6">
        <f>+G165-I165-K165</f>
        <v>0</v>
      </c>
      <c r="N165" s="6"/>
      <c r="O165" s="6"/>
      <c r="P165" s="6"/>
      <c r="Q165" s="6"/>
      <c r="R165" s="6"/>
      <c r="S165" s="6"/>
      <c r="T165" s="6"/>
      <c r="U165" s="6"/>
      <c r="W165" s="6">
        <f>M165-SUM(O165:U165)</f>
        <v>0</v>
      </c>
      <c r="X165" s="12"/>
      <c r="Y165" s="12"/>
      <c r="Z165" s="12"/>
      <c r="AA165" s="12"/>
      <c r="AB165" s="12"/>
      <c r="AC165" s="12"/>
      <c r="AD165" s="12"/>
      <c r="AE165" s="12"/>
      <c r="AF165" s="12"/>
      <c r="AG165" s="12"/>
      <c r="AH165" s="12"/>
      <c r="AI165" s="12"/>
      <c r="AJ165" s="12"/>
      <c r="AK165" s="12"/>
      <c r="AL165" s="12"/>
    </row>
    <row r="166" spans="1:38" ht="12.75" x14ac:dyDescent="0.2">
      <c r="L166" s="6"/>
      <c r="N166" s="6"/>
      <c r="O166" s="5"/>
      <c r="P166" s="6"/>
      <c r="Q166" s="5"/>
      <c r="R166" s="6"/>
      <c r="S166" s="5"/>
      <c r="T166" s="6"/>
      <c r="U166" s="5"/>
      <c r="W166" s="5"/>
      <c r="X166" s="12"/>
      <c r="Y166" s="12"/>
      <c r="Z166" s="12"/>
      <c r="AA166" s="12"/>
      <c r="AB166" s="12"/>
      <c r="AC166" s="12"/>
      <c r="AD166" s="12"/>
      <c r="AE166" s="12"/>
      <c r="AF166" s="12"/>
      <c r="AG166" s="12"/>
      <c r="AH166" s="12"/>
      <c r="AI166" s="12"/>
      <c r="AJ166" s="12"/>
      <c r="AK166" s="12"/>
      <c r="AL166" s="12"/>
    </row>
    <row r="167" spans="1:38" ht="12.75" x14ac:dyDescent="0.2">
      <c r="B167" s="5"/>
      <c r="C167" s="5"/>
      <c r="E167" s="114" t="s">
        <v>51</v>
      </c>
      <c r="G167" s="92">
        <f>SUM(G162:G166)</f>
        <v>0</v>
      </c>
      <c r="H167" s="6"/>
      <c r="I167" s="92">
        <f>SUM(I162:I166)</f>
        <v>0</v>
      </c>
      <c r="J167" s="6"/>
      <c r="K167" s="92">
        <f>SUM(K162:K166)</f>
        <v>0</v>
      </c>
      <c r="L167" s="6"/>
      <c r="M167" s="92">
        <f>SUM(M162:M166)</f>
        <v>0</v>
      </c>
      <c r="N167" s="6"/>
      <c r="O167" s="92">
        <f>SUM(O162:O166)</f>
        <v>0</v>
      </c>
      <c r="P167" s="6"/>
      <c r="Q167" s="92">
        <f>SUM(Q162:Q166)</f>
        <v>0</v>
      </c>
      <c r="R167" s="6"/>
      <c r="S167" s="92">
        <f>SUM(S162:S166)</f>
        <v>0</v>
      </c>
      <c r="T167" s="6"/>
      <c r="U167" s="92">
        <f>SUM(U162:U166)</f>
        <v>0</v>
      </c>
      <c r="W167" s="92">
        <f>SUM(W162:W166)</f>
        <v>0</v>
      </c>
      <c r="X167" s="12"/>
      <c r="Y167" s="12"/>
      <c r="Z167" s="12"/>
      <c r="AA167" s="12"/>
      <c r="AB167" s="12"/>
      <c r="AC167" s="12"/>
      <c r="AD167" s="12"/>
      <c r="AE167" s="12"/>
      <c r="AF167" s="12"/>
      <c r="AG167" s="12"/>
      <c r="AH167" s="12"/>
      <c r="AI167" s="12"/>
      <c r="AJ167" s="12"/>
      <c r="AK167" s="12"/>
      <c r="AL167" s="12"/>
    </row>
    <row r="168" spans="1:38" ht="12.75" x14ac:dyDescent="0.2">
      <c r="G168" s="5"/>
      <c r="H168" s="5"/>
      <c r="I168" s="5"/>
      <c r="J168" s="5"/>
      <c r="K168" s="5"/>
      <c r="L168" s="5"/>
      <c r="M168" s="5"/>
      <c r="N168" s="6"/>
      <c r="O168" s="6"/>
      <c r="P168" s="6"/>
      <c r="Q168" s="6"/>
      <c r="R168" s="6"/>
      <c r="S168" s="6"/>
      <c r="T168" s="6"/>
      <c r="U168" s="6"/>
      <c r="W168" s="6"/>
      <c r="X168" s="12"/>
      <c r="Y168" s="12"/>
      <c r="Z168" s="12"/>
      <c r="AA168" s="12"/>
      <c r="AB168" s="12"/>
      <c r="AC168" s="12"/>
      <c r="AD168" s="12"/>
      <c r="AE168" s="12"/>
      <c r="AF168" s="12"/>
      <c r="AG168" s="12"/>
      <c r="AH168" s="12"/>
      <c r="AI168" s="12"/>
      <c r="AJ168" s="12"/>
      <c r="AK168" s="12"/>
      <c r="AL168" s="12"/>
    </row>
    <row r="169" spans="1:38" s="6" customFormat="1" ht="12.75" x14ac:dyDescent="0.2">
      <c r="E169" s="3"/>
      <c r="G169" s="5"/>
      <c r="H169" s="5"/>
      <c r="I169" s="5"/>
      <c r="J169" s="5"/>
      <c r="K169" s="5"/>
      <c r="L169" s="5"/>
      <c r="M169" s="5"/>
    </row>
    <row r="170" spans="1:38" ht="12.75" x14ac:dyDescent="0.2">
      <c r="B170" s="5"/>
      <c r="C170" s="5"/>
      <c r="E170" s="114" t="s">
        <v>65</v>
      </c>
      <c r="G170" s="92">
        <f>+G22+G32+G43+G53+G60+G71+G79+G86+G94+G103+G110+G118+G126+G134+G142+G150+G159+G167</f>
        <v>16286126</v>
      </c>
      <c r="H170" s="6"/>
      <c r="I170" s="92">
        <f>+I22+I32+I43+I53+I60+I71+I79+I86+I94+I103+I110+I118+I126+I134+I142+I150+I159+I167</f>
        <v>23000</v>
      </c>
      <c r="J170" s="6"/>
      <c r="K170" s="92">
        <f>+K22+K32+K43+K53+K60+K71+K79+K86+K94+K103+K110+K118+K126+K134+K142+K150+K159+K167</f>
        <v>400000</v>
      </c>
      <c r="L170" s="6"/>
      <c r="M170" s="92">
        <f>+M22+M32+M43+M53+M60+M71+M79+M86+M94+M103+M110+M118+M126+M134+M142+M150+M159+M167</f>
        <v>15863126</v>
      </c>
      <c r="N170" s="6"/>
      <c r="O170" s="92">
        <f>+O22+O32+O43+O53+O60+O71+O79+O86+O94+O103+O110+O118+O126+O134+O142+O150+O159+O167</f>
        <v>0</v>
      </c>
      <c r="P170" s="6"/>
      <c r="Q170" s="92">
        <f>+Q22+Q32+Q43+Q53+Q60+Q71+Q79+Q86+Q94+Q103+Q110+Q118+Q126+Q134+Q142+Q150+Q159+Q167</f>
        <v>0</v>
      </c>
      <c r="R170" s="6"/>
      <c r="S170" s="92">
        <f>+S22+S32+S43+S53+S60+S71+S79+S86+S94+S103+S110+S118+S126+S134+S142+S150+S159+S167</f>
        <v>9415266</v>
      </c>
      <c r="T170" s="6"/>
      <c r="U170" s="92">
        <f>+U22+U32+U43+U53+U60+U71+U79+U86+U94+U103+U110+U118+U126+U134+U142+U150+U159+U167</f>
        <v>0</v>
      </c>
      <c r="W170" s="92">
        <f>+W22+W32+W43+W53+W60+W71+W79+W86+W94+W103+W110+W118+W126+W134+W142+W150+W159+W167</f>
        <v>6447860</v>
      </c>
      <c r="X170" s="12"/>
      <c r="Y170" s="12"/>
      <c r="Z170" s="12"/>
      <c r="AA170" s="12"/>
      <c r="AB170" s="12"/>
      <c r="AC170" s="12"/>
      <c r="AD170" s="12"/>
      <c r="AE170" s="12"/>
      <c r="AF170" s="12"/>
      <c r="AG170" s="12"/>
      <c r="AH170" s="12"/>
      <c r="AI170" s="12"/>
      <c r="AJ170" s="12"/>
      <c r="AK170" s="12"/>
      <c r="AL170" s="12"/>
    </row>
    <row r="171" spans="1:38" ht="12.75" x14ac:dyDescent="0.2">
      <c r="G171" s="6"/>
      <c r="H171" s="6"/>
      <c r="I171" s="6"/>
      <c r="J171" s="6"/>
      <c r="K171" s="6"/>
      <c r="L171" s="6"/>
      <c r="M171" s="105" t="s">
        <v>23</v>
      </c>
      <c r="N171" s="6"/>
      <c r="O171" s="6"/>
      <c r="P171" s="6"/>
      <c r="Q171" s="6"/>
      <c r="R171" s="6"/>
      <c r="S171" s="6"/>
      <c r="T171" s="6"/>
      <c r="U171" s="6"/>
      <c r="V171" s="5"/>
      <c r="W171" s="6"/>
    </row>
    <row r="172" spans="1:38" ht="12.75" x14ac:dyDescent="0.2">
      <c r="G172" s="6"/>
      <c r="H172" s="6"/>
      <c r="I172" s="6"/>
      <c r="J172" s="6"/>
      <c r="K172" s="6"/>
      <c r="L172" s="6"/>
      <c r="M172" s="106" t="s">
        <v>404</v>
      </c>
      <c r="N172" s="6"/>
      <c r="P172" s="6"/>
      <c r="R172" s="6"/>
      <c r="T172" s="6"/>
    </row>
    <row r="173" spans="1:38" ht="12.75" x14ac:dyDescent="0.2">
      <c r="B173" s="104" t="s">
        <v>192</v>
      </c>
      <c r="C173" s="104"/>
      <c r="D173" s="104"/>
      <c r="L173" s="6"/>
      <c r="N173" s="6"/>
      <c r="V173" s="12"/>
    </row>
    <row r="174" spans="1:38" ht="12.75" x14ac:dyDescent="0.2">
      <c r="A174" s="348">
        <v>780</v>
      </c>
      <c r="D174" s="12" t="s">
        <v>260</v>
      </c>
      <c r="G174" s="317">
        <v>41648</v>
      </c>
      <c r="L174" s="6"/>
      <c r="M174" s="6">
        <f>+G174-I174-K174</f>
        <v>41648</v>
      </c>
      <c r="N174" s="6"/>
      <c r="P174" s="6"/>
      <c r="R174" s="6"/>
      <c r="S174" s="317">
        <v>23648</v>
      </c>
      <c r="T174" s="6"/>
      <c r="U174" s="317"/>
      <c r="W174" s="6">
        <f>M174-SUM(O174:U174)</f>
        <v>18000</v>
      </c>
    </row>
    <row r="175" spans="1:38" ht="12.75" x14ac:dyDescent="0.2">
      <c r="A175" s="348">
        <v>781</v>
      </c>
      <c r="D175" s="12" t="s">
        <v>212</v>
      </c>
      <c r="G175" s="317">
        <v>19474</v>
      </c>
      <c r="L175" s="6"/>
      <c r="M175" s="6">
        <f>+G175-I175-K175</f>
        <v>19474</v>
      </c>
      <c r="N175" s="6"/>
      <c r="P175" s="6"/>
      <c r="R175" s="6"/>
      <c r="S175" s="317">
        <v>10520</v>
      </c>
      <c r="T175" s="6"/>
      <c r="U175" s="317"/>
      <c r="W175" s="6">
        <f>M175-SUM(O175:U175)</f>
        <v>8954</v>
      </c>
    </row>
    <row r="176" spans="1:38" ht="12.75" x14ac:dyDescent="0.2">
      <c r="A176" s="348">
        <v>782</v>
      </c>
      <c r="D176" s="12" t="s">
        <v>213</v>
      </c>
      <c r="G176" s="317">
        <v>84661</v>
      </c>
      <c r="L176" s="6"/>
      <c r="M176" s="6">
        <f>+G176-I176-K176</f>
        <v>84661</v>
      </c>
      <c r="N176" s="6"/>
      <c r="P176" s="6"/>
      <c r="R176" s="6"/>
      <c r="S176" s="317">
        <v>43661</v>
      </c>
      <c r="T176" s="6"/>
      <c r="U176" s="317"/>
      <c r="W176" s="6">
        <f>M176-SUM(O176:U176)</f>
        <v>41000</v>
      </c>
    </row>
    <row r="177" spans="1:38" ht="12.75" x14ac:dyDescent="0.2">
      <c r="A177" s="348">
        <v>785</v>
      </c>
      <c r="D177" s="12" t="s">
        <v>214</v>
      </c>
      <c r="G177" s="317">
        <v>42735</v>
      </c>
      <c r="L177" s="6"/>
      <c r="M177" s="6">
        <f>+G177-I177-K177</f>
        <v>42735</v>
      </c>
      <c r="N177" s="6"/>
      <c r="P177" s="6"/>
      <c r="R177" s="6"/>
      <c r="S177" s="317">
        <v>17724</v>
      </c>
      <c r="T177" s="6"/>
      <c r="U177" s="317"/>
      <c r="W177" s="6">
        <f>M177-SUM(O177:U177)</f>
        <v>25011</v>
      </c>
    </row>
    <row r="178" spans="1:38" ht="12.75" x14ac:dyDescent="0.2">
      <c r="G178" s="13"/>
      <c r="H178" s="6"/>
      <c r="I178" s="13"/>
      <c r="J178" s="6"/>
      <c r="K178" s="13"/>
      <c r="L178" s="6"/>
      <c r="M178" s="13"/>
      <c r="N178" s="6"/>
      <c r="O178" s="13"/>
      <c r="P178" s="6"/>
      <c r="Q178" s="13"/>
      <c r="R178" s="6"/>
      <c r="S178" s="13"/>
      <c r="T178" s="6"/>
      <c r="U178" s="13"/>
      <c r="W178" s="13"/>
    </row>
    <row r="179" spans="1:38" ht="12.75" x14ac:dyDescent="0.2">
      <c r="E179" s="114" t="s">
        <v>298</v>
      </c>
      <c r="G179" s="6">
        <f>SUM(G174:G178)</f>
        <v>188518</v>
      </c>
      <c r="H179" s="6"/>
      <c r="I179" s="6">
        <f>SUM(I174:I178)</f>
        <v>0</v>
      </c>
      <c r="J179" s="6"/>
      <c r="K179" s="6">
        <f>SUM(K174:K178)</f>
        <v>0</v>
      </c>
      <c r="L179" s="6"/>
      <c r="M179" s="6">
        <f>SUM(M174:M178)</f>
        <v>188518</v>
      </c>
      <c r="N179" s="6"/>
      <c r="O179" s="6">
        <f>SUM(O174:O178)</f>
        <v>0</v>
      </c>
      <c r="P179" s="6"/>
      <c r="Q179" s="6">
        <f>SUM(Q174:Q178)</f>
        <v>0</v>
      </c>
      <c r="R179" s="6"/>
      <c r="S179" s="6">
        <f>SUM(S174:S178)</f>
        <v>95553</v>
      </c>
      <c r="T179" s="6"/>
      <c r="U179" s="6">
        <f>SUM(U174:U178)</f>
        <v>0</v>
      </c>
      <c r="W179" s="108">
        <f>SUM(W174:W178)</f>
        <v>92965</v>
      </c>
    </row>
    <row r="180" spans="1:38" ht="12.75" x14ac:dyDescent="0.2">
      <c r="G180" s="6"/>
      <c r="H180" s="6"/>
      <c r="I180" s="6"/>
      <c r="J180" s="6"/>
      <c r="K180" s="6"/>
      <c r="L180" s="6"/>
      <c r="M180" s="6"/>
      <c r="N180" s="6"/>
      <c r="O180" s="6"/>
      <c r="P180" s="6"/>
      <c r="Q180" s="6"/>
      <c r="R180" s="6"/>
      <c r="S180" s="6"/>
      <c r="T180" s="6"/>
      <c r="U180" s="6"/>
      <c r="W180" s="6"/>
      <c r="X180" s="12"/>
      <c r="Y180" s="12"/>
      <c r="Z180" s="12"/>
      <c r="AA180" s="12"/>
      <c r="AB180" s="12"/>
      <c r="AC180" s="12"/>
      <c r="AD180" s="12"/>
      <c r="AE180" s="12"/>
      <c r="AF180" s="12"/>
      <c r="AG180" s="12"/>
      <c r="AH180" s="12"/>
      <c r="AI180" s="12"/>
      <c r="AJ180" s="12"/>
      <c r="AK180" s="12"/>
      <c r="AL180" s="12"/>
    </row>
    <row r="181" spans="1:38" ht="12.75" x14ac:dyDescent="0.2">
      <c r="G181" s="6"/>
      <c r="H181" s="6"/>
      <c r="I181" s="6"/>
      <c r="J181" s="6"/>
      <c r="K181" s="6"/>
      <c r="L181" s="6"/>
      <c r="M181" s="6"/>
      <c r="N181" s="6"/>
      <c r="O181" s="6"/>
      <c r="P181" s="6"/>
      <c r="Q181" s="6"/>
      <c r="R181" s="6"/>
      <c r="S181" s="6"/>
      <c r="T181" s="6"/>
      <c r="U181" s="6"/>
      <c r="W181" s="6"/>
      <c r="X181" s="12"/>
      <c r="Y181" s="12"/>
      <c r="Z181" s="12"/>
      <c r="AA181" s="12"/>
      <c r="AB181" s="12"/>
      <c r="AC181" s="12"/>
      <c r="AD181" s="12"/>
      <c r="AE181" s="12"/>
      <c r="AF181" s="12"/>
      <c r="AG181" s="12"/>
      <c r="AH181" s="12"/>
      <c r="AI181" s="12"/>
      <c r="AJ181" s="12"/>
      <c r="AK181" s="12"/>
      <c r="AL181" s="12"/>
    </row>
    <row r="182" spans="1:38" ht="12.75" x14ac:dyDescent="0.2">
      <c r="B182" s="104"/>
      <c r="C182" s="104"/>
      <c r="D182" s="12" t="s">
        <v>193</v>
      </c>
      <c r="G182" s="92">
        <f>G170+G179</f>
        <v>16474644</v>
      </c>
      <c r="H182" s="6"/>
      <c r="I182" s="92">
        <f>I170+I179</f>
        <v>23000</v>
      </c>
      <c r="J182" s="6"/>
      <c r="K182" s="92">
        <f>K170+K179</f>
        <v>400000</v>
      </c>
      <c r="L182" s="6"/>
      <c r="M182" s="92">
        <f>M170+M179</f>
        <v>16051644</v>
      </c>
      <c r="N182" s="6"/>
      <c r="O182" s="92">
        <f>O170+O179</f>
        <v>0</v>
      </c>
      <c r="P182" s="6"/>
      <c r="Q182" s="92">
        <f>Q170+Q179</f>
        <v>0</v>
      </c>
      <c r="R182" s="6"/>
      <c r="S182" s="92">
        <f>S170+S179</f>
        <v>9510819</v>
      </c>
      <c r="T182" s="6"/>
      <c r="U182" s="92">
        <f>U170+U179</f>
        <v>0</v>
      </c>
      <c r="W182" s="92">
        <f>W170+W179</f>
        <v>6540825</v>
      </c>
      <c r="X182" s="12"/>
      <c r="Y182" s="12"/>
      <c r="Z182" s="12"/>
      <c r="AA182" s="12"/>
      <c r="AB182" s="12"/>
      <c r="AC182" s="12"/>
      <c r="AD182" s="12"/>
      <c r="AE182" s="12"/>
      <c r="AF182" s="12"/>
      <c r="AG182" s="12"/>
      <c r="AH182" s="12"/>
      <c r="AI182" s="12"/>
      <c r="AJ182" s="12"/>
      <c r="AK182" s="12"/>
      <c r="AL182" s="12"/>
    </row>
    <row r="183" spans="1:38" ht="12.75" x14ac:dyDescent="0.2">
      <c r="L183" s="6"/>
      <c r="N183" s="6"/>
      <c r="O183" s="6"/>
      <c r="P183" s="6"/>
      <c r="Q183" s="6"/>
      <c r="R183" s="6"/>
      <c r="S183" s="6"/>
      <c r="T183" s="6"/>
      <c r="U183" s="6"/>
      <c r="W183" s="6"/>
      <c r="X183" s="12"/>
      <c r="Y183" s="12"/>
      <c r="Z183" s="12"/>
      <c r="AA183" s="12"/>
      <c r="AB183" s="12"/>
      <c r="AC183" s="12"/>
      <c r="AD183" s="12"/>
      <c r="AE183" s="12"/>
      <c r="AF183" s="12"/>
      <c r="AG183" s="12"/>
      <c r="AH183" s="12"/>
      <c r="AI183" s="12"/>
      <c r="AJ183" s="12"/>
      <c r="AK183" s="12"/>
      <c r="AL183" s="12"/>
    </row>
    <row r="184" spans="1:38" ht="12.75" x14ac:dyDescent="0.2">
      <c r="B184" s="104" t="s">
        <v>66</v>
      </c>
      <c r="C184" s="104"/>
      <c r="D184" s="104"/>
      <c r="L184" s="6"/>
      <c r="N184" s="6"/>
      <c r="O184" s="6"/>
      <c r="P184" s="6"/>
      <c r="Q184" s="6"/>
      <c r="R184" s="6"/>
      <c r="S184" s="6"/>
      <c r="T184" s="6"/>
      <c r="U184" s="6"/>
      <c r="W184" s="6"/>
      <c r="X184" s="12"/>
      <c r="Y184" s="12"/>
      <c r="Z184" s="12"/>
      <c r="AA184" s="12"/>
      <c r="AB184" s="12"/>
      <c r="AC184" s="12"/>
      <c r="AD184" s="12"/>
      <c r="AE184" s="12"/>
      <c r="AF184" s="12"/>
      <c r="AG184" s="12"/>
      <c r="AH184" s="12"/>
      <c r="AI184" s="12"/>
      <c r="AJ184" s="12"/>
      <c r="AK184" s="12"/>
      <c r="AL184" s="12"/>
    </row>
    <row r="185" spans="1:38" ht="12.75" x14ac:dyDescent="0.2">
      <c r="D185" s="12" t="s">
        <v>256</v>
      </c>
      <c r="I185" s="6"/>
      <c r="J185" s="6"/>
      <c r="K185" s="6"/>
      <c r="L185" s="6"/>
      <c r="M185" s="6">
        <f>K182</f>
        <v>400000</v>
      </c>
      <c r="N185" s="6"/>
      <c r="P185" s="6"/>
      <c r="R185" s="6"/>
      <c r="S185" s="317">
        <v>322715</v>
      </c>
      <c r="T185" s="6"/>
      <c r="U185" s="317"/>
      <c r="W185" s="6">
        <f t="shared" ref="W185:W193" si="10">M185-SUM(O185:U185)</f>
        <v>77285</v>
      </c>
      <c r="X185" s="12"/>
      <c r="Y185" s="12"/>
      <c r="Z185" s="12"/>
      <c r="AA185" s="12"/>
      <c r="AB185" s="12"/>
      <c r="AC185" s="12"/>
      <c r="AD185" s="12"/>
      <c r="AE185" s="12"/>
      <c r="AF185" s="12"/>
      <c r="AG185" s="12"/>
      <c r="AH185" s="12"/>
      <c r="AI185" s="12"/>
      <c r="AJ185" s="12"/>
      <c r="AK185" s="12"/>
      <c r="AL185" s="12"/>
    </row>
    <row r="186" spans="1:38" ht="12.75" x14ac:dyDescent="0.2">
      <c r="D186" s="12" t="s">
        <v>255</v>
      </c>
      <c r="I186" s="6"/>
      <c r="J186" s="6"/>
      <c r="K186" s="6"/>
      <c r="L186" s="6"/>
      <c r="M186" s="6">
        <f>I182</f>
        <v>23000</v>
      </c>
      <c r="N186" s="6"/>
      <c r="P186" s="6"/>
      <c r="R186" s="6"/>
      <c r="S186" s="317">
        <v>23000</v>
      </c>
      <c r="T186" s="6"/>
      <c r="U186" s="317"/>
      <c r="W186" s="6">
        <f t="shared" si="10"/>
        <v>0</v>
      </c>
      <c r="X186" s="12"/>
      <c r="Y186" s="12"/>
      <c r="Z186" s="12"/>
      <c r="AA186" s="12"/>
      <c r="AB186" s="12"/>
      <c r="AC186" s="12"/>
      <c r="AD186" s="12"/>
      <c r="AE186" s="12"/>
      <c r="AF186" s="12"/>
      <c r="AG186" s="12"/>
      <c r="AH186" s="12"/>
      <c r="AI186" s="12"/>
      <c r="AJ186" s="12"/>
      <c r="AK186" s="12"/>
      <c r="AL186" s="12"/>
    </row>
    <row r="187" spans="1:38" ht="12.75" x14ac:dyDescent="0.2">
      <c r="A187" s="348">
        <v>100</v>
      </c>
      <c r="C187" s="6"/>
      <c r="D187" s="12" t="s">
        <v>67</v>
      </c>
      <c r="G187" s="317">
        <v>4250000</v>
      </c>
      <c r="I187" s="6"/>
      <c r="J187" s="6"/>
      <c r="K187" s="6"/>
      <c r="L187" s="6"/>
      <c r="M187" s="6">
        <f t="shared" ref="M187:M193" si="11">+G187-I187-K187</f>
        <v>4250000</v>
      </c>
      <c r="N187" s="6"/>
      <c r="P187" s="6"/>
      <c r="R187" s="6"/>
      <c r="S187" s="12">
        <v>1704000</v>
      </c>
      <c r="T187" s="6"/>
      <c r="W187" s="6">
        <f t="shared" si="10"/>
        <v>2546000</v>
      </c>
      <c r="X187" s="12"/>
      <c r="Y187" s="12"/>
      <c r="Z187" s="12"/>
      <c r="AA187" s="12"/>
      <c r="AB187" s="12"/>
      <c r="AC187" s="12"/>
      <c r="AD187" s="12"/>
      <c r="AE187" s="12"/>
      <c r="AF187" s="12"/>
      <c r="AG187" s="12"/>
      <c r="AH187" s="12"/>
      <c r="AI187" s="12"/>
      <c r="AJ187" s="12"/>
      <c r="AK187" s="12"/>
      <c r="AL187" s="12"/>
    </row>
    <row r="188" spans="1:38" ht="14.25" x14ac:dyDescent="0.2">
      <c r="A188" s="348">
        <v>101</v>
      </c>
      <c r="C188" s="318" t="s">
        <v>25</v>
      </c>
      <c r="D188" s="104" t="s">
        <v>154</v>
      </c>
      <c r="G188" s="12">
        <f>'Exh E-1 actual pool'!D64</f>
        <v>2205282</v>
      </c>
      <c r="I188" s="6"/>
      <c r="J188" s="6"/>
      <c r="K188" s="6"/>
      <c r="L188" s="6"/>
      <c r="M188" s="6">
        <f t="shared" si="11"/>
        <v>2205282</v>
      </c>
      <c r="N188" s="6"/>
      <c r="O188" s="107">
        <f>'Exh E-1 actual pool'!N64</f>
        <v>1661889</v>
      </c>
      <c r="P188" s="6"/>
      <c r="Q188" s="107">
        <f>'Exh E-1 actual pool'!F35</f>
        <v>0</v>
      </c>
      <c r="R188" s="6"/>
      <c r="S188" s="12">
        <f>M188-O188-U188-W188</f>
        <v>259062</v>
      </c>
      <c r="T188" s="6"/>
      <c r="U188" s="12">
        <f>'Exh E-1 actual pool'!H35</f>
        <v>25000</v>
      </c>
      <c r="W188" s="6">
        <f>'Exh E-1 actual pool'!J35+'Exh E-1 actual pool'!L35</f>
        <v>259331</v>
      </c>
      <c r="X188" s="12"/>
      <c r="Y188" s="12"/>
      <c r="Z188" s="12"/>
      <c r="AA188" s="12"/>
      <c r="AB188" s="12"/>
      <c r="AC188" s="12"/>
      <c r="AD188" s="12"/>
      <c r="AE188" s="12"/>
      <c r="AF188" s="12"/>
      <c r="AG188" s="12"/>
      <c r="AH188" s="12"/>
      <c r="AI188" s="12"/>
      <c r="AJ188" s="12"/>
      <c r="AK188" s="12"/>
      <c r="AL188" s="12"/>
    </row>
    <row r="189" spans="1:38" ht="12.75" x14ac:dyDescent="0.2">
      <c r="A189" s="348">
        <v>200</v>
      </c>
      <c r="C189" s="6"/>
      <c r="D189" s="12" t="s">
        <v>215</v>
      </c>
      <c r="G189" s="317">
        <v>24426</v>
      </c>
      <c r="I189" s="6"/>
      <c r="J189" s="6"/>
      <c r="K189" s="6"/>
      <c r="L189" s="6"/>
      <c r="M189" s="6">
        <f t="shared" si="11"/>
        <v>24426</v>
      </c>
      <c r="N189" s="6"/>
      <c r="P189" s="6"/>
      <c r="R189" s="6"/>
      <c r="S189" s="317">
        <v>11926</v>
      </c>
      <c r="T189" s="317"/>
      <c r="U189" s="317"/>
      <c r="W189" s="6">
        <f t="shared" si="10"/>
        <v>12500</v>
      </c>
      <c r="X189" s="12"/>
      <c r="Y189" s="12"/>
      <c r="Z189" s="12"/>
      <c r="AA189" s="12"/>
      <c r="AB189" s="12"/>
      <c r="AC189" s="12"/>
      <c r="AD189" s="12"/>
      <c r="AE189" s="12"/>
      <c r="AF189" s="12"/>
      <c r="AG189" s="12"/>
      <c r="AH189" s="12"/>
      <c r="AI189" s="12"/>
      <c r="AJ189" s="12"/>
      <c r="AK189" s="12"/>
      <c r="AL189" s="12"/>
    </row>
    <row r="190" spans="1:38" ht="12.75" x14ac:dyDescent="0.2">
      <c r="A190" s="348">
        <v>201</v>
      </c>
      <c r="D190" s="12" t="s">
        <v>237</v>
      </c>
      <c r="G190" s="317">
        <v>27589</v>
      </c>
      <c r="I190" s="6"/>
      <c r="J190" s="6"/>
      <c r="K190" s="6"/>
      <c r="L190" s="6"/>
      <c r="M190" s="6">
        <f t="shared" si="11"/>
        <v>27589</v>
      </c>
      <c r="N190" s="6"/>
      <c r="P190" s="6"/>
      <c r="R190" s="6"/>
      <c r="S190" s="317">
        <v>11711</v>
      </c>
      <c r="T190" s="317"/>
      <c r="U190" s="317"/>
      <c r="W190" s="6">
        <f t="shared" si="10"/>
        <v>15878</v>
      </c>
      <c r="X190" s="12"/>
      <c r="Y190" s="12"/>
      <c r="Z190" s="12"/>
      <c r="AA190" s="12"/>
      <c r="AB190" s="12"/>
      <c r="AC190" s="12"/>
      <c r="AD190" s="12"/>
      <c r="AE190" s="12"/>
      <c r="AF190" s="12"/>
      <c r="AG190" s="12"/>
      <c r="AH190" s="12"/>
      <c r="AI190" s="12"/>
      <c r="AJ190" s="12"/>
      <c r="AK190" s="12"/>
      <c r="AL190" s="12"/>
    </row>
    <row r="191" spans="1:38" ht="12.75" x14ac:dyDescent="0.2">
      <c r="A191" s="348">
        <v>202</v>
      </c>
      <c r="D191" s="12" t="s">
        <v>216</v>
      </c>
      <c r="G191" s="317">
        <v>20581</v>
      </c>
      <c r="I191" s="6"/>
      <c r="J191" s="6"/>
      <c r="K191" s="6"/>
      <c r="L191" s="6"/>
      <c r="M191" s="6">
        <f t="shared" si="11"/>
        <v>20581</v>
      </c>
      <c r="N191" s="6"/>
      <c r="P191" s="6"/>
      <c r="R191" s="6"/>
      <c r="S191" s="317">
        <v>10327</v>
      </c>
      <c r="T191" s="317"/>
      <c r="U191" s="317"/>
      <c r="W191" s="6">
        <f t="shared" si="10"/>
        <v>10254</v>
      </c>
      <c r="X191" s="12"/>
      <c r="Y191" s="12"/>
      <c r="Z191" s="12"/>
      <c r="AA191" s="12"/>
      <c r="AB191" s="12"/>
      <c r="AC191" s="12"/>
      <c r="AD191" s="12"/>
      <c r="AE191" s="12"/>
      <c r="AF191" s="12"/>
      <c r="AG191" s="12"/>
      <c r="AH191" s="12"/>
      <c r="AI191" s="12"/>
      <c r="AJ191" s="12"/>
      <c r="AK191" s="12"/>
      <c r="AL191" s="12"/>
    </row>
    <row r="192" spans="1:38" ht="12.75" x14ac:dyDescent="0.2">
      <c r="A192" s="348">
        <v>203</v>
      </c>
      <c r="D192" s="12" t="s">
        <v>200</v>
      </c>
      <c r="G192" s="317">
        <v>110836</v>
      </c>
      <c r="I192" s="6"/>
      <c r="J192" s="6"/>
      <c r="K192" s="6"/>
      <c r="L192" s="6"/>
      <c r="M192" s="6">
        <f t="shared" si="11"/>
        <v>110836</v>
      </c>
      <c r="N192" s="6"/>
      <c r="P192" s="6"/>
      <c r="R192" s="6"/>
      <c r="S192" s="317">
        <v>50581</v>
      </c>
      <c r="T192" s="317"/>
      <c r="U192" s="317"/>
      <c r="W192" s="6">
        <f t="shared" si="10"/>
        <v>60255</v>
      </c>
      <c r="X192" s="12"/>
      <c r="Y192" s="12"/>
      <c r="Z192" s="12"/>
      <c r="AA192" s="12"/>
      <c r="AB192" s="12"/>
      <c r="AC192" s="12"/>
      <c r="AD192" s="12"/>
      <c r="AE192" s="12"/>
      <c r="AF192" s="12"/>
      <c r="AG192" s="12"/>
      <c r="AH192" s="12"/>
      <c r="AI192" s="12"/>
      <c r="AJ192" s="12"/>
      <c r="AK192" s="12"/>
      <c r="AL192" s="12"/>
    </row>
    <row r="193" spans="1:38" ht="12.75" x14ac:dyDescent="0.2">
      <c r="A193" s="348">
        <v>204</v>
      </c>
      <c r="D193" s="12" t="s">
        <v>496</v>
      </c>
      <c r="G193" s="317">
        <v>11842440</v>
      </c>
      <c r="I193" s="6"/>
      <c r="J193" s="6"/>
      <c r="K193" s="6"/>
      <c r="L193" s="6"/>
      <c r="M193" s="6">
        <f t="shared" si="11"/>
        <v>11842440</v>
      </c>
      <c r="N193" s="6"/>
      <c r="P193" s="6"/>
      <c r="Q193" s="12">
        <v>3500000</v>
      </c>
      <c r="R193" s="6"/>
      <c r="S193" s="317">
        <v>8342440</v>
      </c>
      <c r="T193" s="317"/>
      <c r="U193" s="317"/>
      <c r="W193" s="6">
        <f t="shared" si="10"/>
        <v>0</v>
      </c>
      <c r="X193" s="12"/>
      <c r="Y193" s="12"/>
      <c r="Z193" s="12"/>
      <c r="AA193" s="12"/>
      <c r="AB193" s="12"/>
      <c r="AC193" s="12"/>
      <c r="AD193" s="12"/>
      <c r="AE193" s="12"/>
      <c r="AF193" s="12"/>
      <c r="AG193" s="12"/>
      <c r="AH193" s="12"/>
      <c r="AI193" s="12"/>
      <c r="AJ193" s="12"/>
      <c r="AK193" s="12"/>
      <c r="AL193" s="12"/>
    </row>
    <row r="194" spans="1:38" ht="12.75" x14ac:dyDescent="0.2">
      <c r="I194" s="6"/>
      <c r="J194" s="6"/>
      <c r="K194" s="6"/>
      <c r="L194" s="6"/>
      <c r="N194" s="6"/>
      <c r="P194" s="6"/>
      <c r="R194" s="6"/>
      <c r="T194" s="6"/>
      <c r="X194" s="12"/>
      <c r="Y194" s="12"/>
      <c r="Z194" s="12"/>
      <c r="AA194" s="12"/>
      <c r="AB194" s="12"/>
      <c r="AC194" s="12"/>
      <c r="AD194" s="12"/>
      <c r="AE194" s="12"/>
      <c r="AF194" s="12"/>
      <c r="AG194" s="12"/>
      <c r="AH194" s="12"/>
      <c r="AI194" s="12"/>
      <c r="AJ194" s="12"/>
      <c r="AK194" s="12"/>
      <c r="AL194" s="12"/>
    </row>
    <row r="195" spans="1:38" ht="12.75" x14ac:dyDescent="0.2">
      <c r="E195" s="114" t="s">
        <v>68</v>
      </c>
      <c r="G195" s="108">
        <f>SUM(G185:G194)</f>
        <v>18481154</v>
      </c>
      <c r="H195" s="6"/>
      <c r="I195" s="6"/>
      <c r="J195" s="6"/>
      <c r="K195" s="6"/>
      <c r="L195" s="6"/>
      <c r="M195" s="108">
        <f>SUM(M185:M194)</f>
        <v>18904154</v>
      </c>
      <c r="N195" s="6"/>
      <c r="O195" s="108">
        <f>SUM(O185:O193)</f>
        <v>1661889</v>
      </c>
      <c r="P195" s="6"/>
      <c r="Q195" s="108">
        <f>SUM(Q185:Q193)</f>
        <v>3500000</v>
      </c>
      <c r="R195" s="6"/>
      <c r="S195" s="108">
        <f>SUM(S185:S193)</f>
        <v>10735762</v>
      </c>
      <c r="T195" s="6"/>
      <c r="U195" s="108">
        <f>SUM(U185:U193)</f>
        <v>25000</v>
      </c>
      <c r="W195" s="108">
        <f>SUM(W185:W193)</f>
        <v>2981503</v>
      </c>
      <c r="X195" s="12"/>
      <c r="Y195" s="12"/>
      <c r="Z195" s="12"/>
      <c r="AA195" s="12"/>
      <c r="AB195" s="12"/>
      <c r="AC195" s="12"/>
      <c r="AD195" s="12"/>
      <c r="AE195" s="12"/>
      <c r="AF195" s="12"/>
      <c r="AG195" s="12"/>
      <c r="AH195" s="12"/>
      <c r="AI195" s="12"/>
      <c r="AJ195" s="12"/>
      <c r="AK195" s="12"/>
      <c r="AL195" s="12"/>
    </row>
    <row r="196" spans="1:38" ht="12.75" x14ac:dyDescent="0.2">
      <c r="G196" s="6"/>
      <c r="H196" s="6"/>
      <c r="I196" s="6"/>
      <c r="J196" s="6"/>
      <c r="K196" s="6"/>
      <c r="L196" s="6"/>
      <c r="M196" s="6"/>
      <c r="N196" s="6"/>
      <c r="O196" s="6"/>
      <c r="P196" s="6"/>
      <c r="Q196" s="6"/>
      <c r="R196" s="6"/>
      <c r="S196" s="6"/>
      <c r="T196" s="6"/>
      <c r="U196" s="6"/>
      <c r="W196" s="6"/>
      <c r="X196" s="12"/>
      <c r="Y196" s="12"/>
      <c r="Z196" s="12"/>
      <c r="AA196" s="12"/>
      <c r="AB196" s="12"/>
      <c r="AC196" s="12"/>
      <c r="AD196" s="12"/>
      <c r="AE196" s="12"/>
      <c r="AF196" s="12"/>
      <c r="AG196" s="12"/>
      <c r="AH196" s="12"/>
      <c r="AI196" s="12"/>
      <c r="AJ196" s="12"/>
      <c r="AK196" s="12"/>
      <c r="AL196" s="12"/>
    </row>
    <row r="197" spans="1:38" thickBot="1" x14ac:dyDescent="0.25">
      <c r="B197" s="12" t="s">
        <v>69</v>
      </c>
      <c r="G197" s="301">
        <f>+G195+G182</f>
        <v>34955798</v>
      </c>
      <c r="H197" s="6"/>
      <c r="I197" s="6"/>
      <c r="J197" s="6"/>
      <c r="K197" s="6"/>
      <c r="L197" s="6"/>
      <c r="M197" s="301">
        <f>+M195+M182</f>
        <v>34955798</v>
      </c>
      <c r="N197" s="6"/>
      <c r="O197" s="301">
        <f>+O195+O182</f>
        <v>1661889</v>
      </c>
      <c r="P197" s="6"/>
      <c r="Q197" s="301">
        <f>+Q195+Q182</f>
        <v>3500000</v>
      </c>
      <c r="R197" s="6"/>
      <c r="S197" s="301">
        <f>+S195+S182</f>
        <v>20246581</v>
      </c>
      <c r="T197" s="6"/>
      <c r="U197" s="301">
        <f>+U195+U182</f>
        <v>25000</v>
      </c>
      <c r="W197" s="301">
        <f>+W195+W182</f>
        <v>9522328</v>
      </c>
      <c r="X197" s="12"/>
      <c r="Y197" s="12"/>
      <c r="Z197" s="12"/>
      <c r="AA197" s="12"/>
      <c r="AB197" s="12"/>
      <c r="AC197" s="12"/>
      <c r="AD197" s="12"/>
      <c r="AE197" s="12"/>
      <c r="AF197" s="12"/>
      <c r="AG197" s="12"/>
      <c r="AH197" s="12"/>
      <c r="AI197" s="12"/>
      <c r="AJ197" s="12"/>
      <c r="AK197" s="12"/>
      <c r="AL197" s="12"/>
    </row>
    <row r="198" spans="1:38" thickTop="1" x14ac:dyDescent="0.2">
      <c r="G198" s="6"/>
      <c r="H198" s="6"/>
      <c r="I198" s="6"/>
      <c r="J198" s="6"/>
      <c r="K198" s="6"/>
      <c r="L198" s="6"/>
      <c r="M198" s="6"/>
      <c r="N198" s="6"/>
      <c r="O198" s="6"/>
      <c r="P198" s="6"/>
      <c r="Q198" s="6"/>
      <c r="R198" s="6"/>
      <c r="S198" s="6"/>
      <c r="T198" s="6"/>
      <c r="U198" s="6"/>
      <c r="W198" s="6"/>
      <c r="X198" s="12"/>
      <c r="Y198" s="12"/>
      <c r="Z198" s="12"/>
      <c r="AA198" s="12"/>
      <c r="AB198" s="12"/>
      <c r="AC198" s="12"/>
      <c r="AD198" s="12"/>
      <c r="AE198" s="12"/>
      <c r="AF198" s="12"/>
      <c r="AG198" s="12"/>
      <c r="AH198" s="12"/>
      <c r="AI198" s="12"/>
      <c r="AJ198" s="12"/>
      <c r="AK198" s="12"/>
      <c r="AL198" s="12"/>
    </row>
    <row r="199" spans="1:38" ht="15" x14ac:dyDescent="0.25">
      <c r="A199" s="2"/>
      <c r="B199" s="2"/>
      <c r="C199" s="2"/>
      <c r="D199" s="2"/>
      <c r="E199" s="59"/>
      <c r="F199" s="2"/>
      <c r="G199" s="69" t="s">
        <v>194</v>
      </c>
      <c r="H199" s="69"/>
      <c r="I199" s="53"/>
      <c r="J199" s="53"/>
      <c r="K199" s="53"/>
      <c r="L199" s="53"/>
      <c r="M199" s="69" t="s">
        <v>194</v>
      </c>
      <c r="N199" s="53"/>
      <c r="O199" s="53" t="s">
        <v>280</v>
      </c>
      <c r="P199" s="53"/>
      <c r="Q199" s="53"/>
      <c r="R199" s="53"/>
      <c r="S199" s="64"/>
      <c r="T199" s="53"/>
      <c r="V199" s="53"/>
      <c r="W199" s="64" t="s">
        <v>242</v>
      </c>
      <c r="X199" s="2"/>
      <c r="Y199" s="12"/>
      <c r="Z199" s="12"/>
      <c r="AA199" s="12"/>
      <c r="AB199" s="12"/>
      <c r="AC199" s="12"/>
      <c r="AD199" s="12"/>
      <c r="AE199" s="12"/>
      <c r="AF199" s="12"/>
      <c r="AG199" s="12"/>
      <c r="AH199" s="12"/>
      <c r="AI199" s="12"/>
      <c r="AJ199" s="12"/>
      <c r="AK199" s="12"/>
      <c r="AL199" s="12"/>
    </row>
    <row r="200" spans="1:38" ht="15" x14ac:dyDescent="0.25">
      <c r="A200" s="2"/>
      <c r="B200" s="2"/>
      <c r="C200" s="2"/>
      <c r="D200" s="2"/>
      <c r="E200" s="59"/>
      <c r="F200" s="2"/>
      <c r="G200" s="99" t="s">
        <v>241</v>
      </c>
      <c r="H200" s="99"/>
      <c r="I200" s="2"/>
      <c r="J200" s="2"/>
      <c r="K200" s="2"/>
      <c r="L200" s="39"/>
      <c r="M200" s="64"/>
      <c r="N200" s="53"/>
      <c r="O200" s="53"/>
      <c r="P200" s="53"/>
      <c r="Q200" s="53"/>
      <c r="R200" s="53"/>
      <c r="S200" s="64"/>
      <c r="T200" s="53"/>
      <c r="U200" s="64"/>
      <c r="V200" s="53"/>
      <c r="W200" s="64"/>
      <c r="X200" s="2"/>
      <c r="Y200" s="12"/>
      <c r="Z200" s="12"/>
      <c r="AA200" s="12"/>
      <c r="AB200" s="12"/>
      <c r="AC200" s="12"/>
      <c r="AD200" s="12"/>
      <c r="AE200" s="12"/>
      <c r="AF200" s="12"/>
      <c r="AG200" s="12"/>
      <c r="AH200" s="12"/>
      <c r="AI200" s="12"/>
      <c r="AJ200" s="12"/>
      <c r="AK200" s="12"/>
      <c r="AL200" s="12"/>
    </row>
    <row r="201" spans="1:38" ht="15" x14ac:dyDescent="0.25">
      <c r="A201" s="2"/>
      <c r="B201" s="2"/>
      <c r="C201" s="2"/>
      <c r="D201" s="2"/>
      <c r="E201" s="59"/>
      <c r="F201" s="2"/>
      <c r="G201" s="2"/>
      <c r="H201" s="2"/>
      <c r="I201" s="2"/>
      <c r="J201" s="2"/>
      <c r="K201" s="2"/>
      <c r="L201" s="39"/>
      <c r="M201" s="64"/>
      <c r="N201" s="53"/>
      <c r="O201" s="64"/>
      <c r="P201" s="53"/>
      <c r="Q201" s="53"/>
      <c r="R201" s="53"/>
      <c r="S201" s="64"/>
      <c r="T201" s="53"/>
      <c r="U201" s="64"/>
      <c r="V201" s="53"/>
      <c r="W201" s="310">
        <f>+M197-SUM(O197:U197)</f>
        <v>9522328</v>
      </c>
      <c r="X201" s="2"/>
      <c r="Y201" s="12"/>
      <c r="Z201" s="12"/>
      <c r="AA201" s="12"/>
      <c r="AB201" s="12"/>
      <c r="AC201" s="12"/>
      <c r="AD201" s="12"/>
      <c r="AE201" s="12"/>
      <c r="AF201" s="12"/>
      <c r="AG201" s="12"/>
      <c r="AH201" s="12"/>
      <c r="AI201" s="12"/>
      <c r="AJ201" s="12"/>
      <c r="AK201" s="12"/>
      <c r="AL201" s="12"/>
    </row>
    <row r="202" spans="1:38" ht="15" x14ac:dyDescent="0.25">
      <c r="A202" s="2"/>
      <c r="B202" s="2"/>
      <c r="C202" s="2"/>
      <c r="D202" s="2"/>
      <c r="E202" s="59"/>
      <c r="F202" s="2"/>
      <c r="G202" s="2"/>
      <c r="H202" s="2"/>
      <c r="I202" s="2"/>
      <c r="J202" s="2"/>
      <c r="K202" s="2"/>
      <c r="L202" s="39"/>
      <c r="M202" s="64"/>
      <c r="N202" s="53"/>
      <c r="O202" s="64"/>
      <c r="P202" s="53"/>
      <c r="Q202" s="53"/>
      <c r="R202" s="53"/>
      <c r="S202" s="64"/>
      <c r="T202" s="53"/>
      <c r="U202" s="64"/>
      <c r="V202" s="53"/>
      <c r="W202" s="109" t="s">
        <v>185</v>
      </c>
      <c r="X202" s="39"/>
    </row>
    <row r="203" spans="1:38" ht="15" x14ac:dyDescent="0.25">
      <c r="A203" s="42"/>
      <c r="B203" s="42"/>
      <c r="C203" s="42"/>
      <c r="D203" s="2"/>
      <c r="E203" s="59"/>
      <c r="F203" s="2"/>
      <c r="G203" s="2"/>
      <c r="H203" s="2"/>
      <c r="I203" s="2"/>
      <c r="J203" s="2" t="s">
        <v>258</v>
      </c>
      <c r="K203" s="2"/>
      <c r="L203" s="39"/>
      <c r="M203" s="39"/>
      <c r="N203" s="39"/>
      <c r="O203" s="135"/>
      <c r="P203" s="135"/>
      <c r="Q203" s="135"/>
      <c r="R203" s="135"/>
      <c r="S203" s="48" t="s">
        <v>289</v>
      </c>
      <c r="T203" s="135"/>
      <c r="U203" s="135"/>
      <c r="V203" s="2"/>
      <c r="W203" s="2"/>
      <c r="X203" s="39"/>
    </row>
    <row r="204" spans="1:38" ht="13.5" customHeight="1" x14ac:dyDescent="0.25">
      <c r="A204" s="2"/>
      <c r="B204" s="2"/>
      <c r="C204" s="2"/>
      <c r="D204" s="2"/>
      <c r="E204" s="59"/>
      <c r="F204" s="2"/>
      <c r="G204" s="2"/>
      <c r="H204" s="2"/>
      <c r="I204" s="2"/>
      <c r="J204" s="2"/>
      <c r="K204" s="2"/>
      <c r="L204" s="2"/>
      <c r="M204" s="39"/>
      <c r="N204" s="39"/>
      <c r="O204" s="201"/>
      <c r="P204" s="201"/>
      <c r="Q204" s="201"/>
      <c r="R204" s="201"/>
      <c r="S204" s="201"/>
      <c r="T204" s="201"/>
      <c r="U204" s="201"/>
      <c r="V204" s="2"/>
      <c r="W204" s="2"/>
      <c r="X204" s="39"/>
    </row>
    <row r="205" spans="1:38" ht="13.5" customHeight="1" x14ac:dyDescent="0.25">
      <c r="A205" s="87" t="s">
        <v>71</v>
      </c>
      <c r="B205" s="87"/>
      <c r="C205" s="87"/>
      <c r="D205" s="87"/>
      <c r="E205" s="204"/>
      <c r="F205" s="87"/>
      <c r="G205" s="39"/>
      <c r="H205" s="39"/>
      <c r="I205" s="39"/>
      <c r="J205" s="39"/>
      <c r="K205" s="39"/>
      <c r="L205" s="39"/>
      <c r="M205" s="39"/>
      <c r="N205" s="39"/>
      <c r="O205" s="70"/>
      <c r="P205" s="70"/>
      <c r="Q205" s="70"/>
      <c r="R205" s="70"/>
      <c r="S205" s="70"/>
      <c r="T205" s="70"/>
      <c r="U205" s="70"/>
      <c r="V205" s="39"/>
      <c r="W205" s="39"/>
      <c r="X205" s="39"/>
    </row>
    <row r="206" spans="1:38" ht="40.5" customHeight="1" x14ac:dyDescent="0.25">
      <c r="A206" s="39"/>
      <c r="B206" s="39"/>
      <c r="C206" s="39"/>
      <c r="D206" s="369" t="s">
        <v>441</v>
      </c>
      <c r="E206" s="369"/>
      <c r="F206" s="369"/>
      <c r="G206" s="369"/>
      <c r="H206" s="369"/>
      <c r="I206" s="369"/>
      <c r="J206" s="369"/>
      <c r="K206" s="369"/>
      <c r="L206" s="369"/>
      <c r="M206" s="369"/>
      <c r="N206" s="369"/>
      <c r="O206" s="369"/>
      <c r="P206" s="369"/>
      <c r="Q206" s="369"/>
      <c r="R206" s="369"/>
      <c r="S206" s="369"/>
      <c r="T206" s="40"/>
      <c r="U206" s="40"/>
      <c r="V206" s="39"/>
      <c r="W206" s="39"/>
      <c r="X206" s="2"/>
      <c r="Y206" s="12"/>
      <c r="Z206" s="12"/>
      <c r="AA206" s="12"/>
      <c r="AB206" s="12"/>
      <c r="AC206" s="12"/>
      <c r="AD206" s="12"/>
      <c r="AE206" s="12"/>
      <c r="AF206" s="12"/>
      <c r="AG206" s="12"/>
      <c r="AH206" s="12"/>
      <c r="AI206" s="12"/>
      <c r="AJ206" s="12"/>
      <c r="AK206" s="12"/>
      <c r="AL206" s="12"/>
    </row>
    <row r="207" spans="1:38" ht="15" customHeight="1" x14ac:dyDescent="0.25">
      <c r="A207" s="39"/>
      <c r="B207" s="39"/>
      <c r="C207" s="39"/>
      <c r="D207" s="294"/>
      <c r="E207" s="294"/>
      <c r="F207" s="294"/>
      <c r="G207" s="294"/>
      <c r="H207" s="294"/>
      <c r="I207" s="294"/>
      <c r="J207" s="294"/>
      <c r="K207" s="294"/>
      <c r="L207" s="294"/>
      <c r="M207" s="294"/>
      <c r="N207" s="294"/>
      <c r="O207" s="294"/>
      <c r="P207" s="40"/>
      <c r="Q207" s="40"/>
      <c r="R207" s="40"/>
      <c r="S207" s="40"/>
      <c r="T207" s="40"/>
      <c r="U207" s="40"/>
      <c r="V207" s="39"/>
      <c r="W207" s="39"/>
      <c r="X207" s="2"/>
      <c r="Y207" s="12"/>
      <c r="Z207" s="12"/>
      <c r="AA207" s="12"/>
      <c r="AB207" s="12"/>
      <c r="AC207" s="12"/>
      <c r="AD207" s="12"/>
      <c r="AE207" s="12"/>
      <c r="AF207" s="12"/>
      <c r="AG207" s="12"/>
      <c r="AH207" s="12"/>
      <c r="AI207" s="12"/>
      <c r="AJ207" s="12"/>
      <c r="AK207" s="12"/>
      <c r="AL207" s="12"/>
    </row>
    <row r="208" spans="1:38" ht="53.25" customHeight="1" x14ac:dyDescent="0.25">
      <c r="A208" s="39"/>
      <c r="B208" s="39"/>
      <c r="C208" s="39"/>
      <c r="D208" s="370" t="s">
        <v>442</v>
      </c>
      <c r="E208" s="370"/>
      <c r="F208" s="370"/>
      <c r="G208" s="370"/>
      <c r="H208" s="370"/>
      <c r="I208" s="370"/>
      <c r="J208" s="370"/>
      <c r="K208" s="370"/>
      <c r="L208" s="370"/>
      <c r="M208" s="370"/>
      <c r="N208" s="370"/>
      <c r="O208" s="370"/>
      <c r="P208" s="370"/>
      <c r="Q208" s="370"/>
      <c r="R208" s="370"/>
      <c r="S208" s="370"/>
      <c r="T208" s="116"/>
      <c r="U208" s="116"/>
      <c r="V208" s="116"/>
      <c r="W208" s="116"/>
      <c r="X208" s="2"/>
      <c r="Y208" s="12"/>
      <c r="Z208" s="12"/>
      <c r="AA208" s="12"/>
      <c r="AB208" s="12"/>
      <c r="AC208" s="12"/>
      <c r="AD208" s="12"/>
      <c r="AE208" s="12"/>
      <c r="AF208" s="12"/>
      <c r="AG208" s="12"/>
      <c r="AH208" s="12"/>
      <c r="AI208" s="12"/>
      <c r="AJ208" s="12"/>
      <c r="AK208" s="12"/>
      <c r="AL208" s="12"/>
    </row>
    <row r="209" spans="1:38" ht="13.5" customHeight="1" x14ac:dyDescent="0.25">
      <c r="A209" s="39"/>
      <c r="B209" s="39"/>
      <c r="C209" s="39"/>
      <c r="D209" s="39"/>
      <c r="E209" s="47"/>
      <c r="F209" s="39"/>
      <c r="G209" s="39"/>
      <c r="H209" s="39"/>
      <c r="I209" s="39"/>
      <c r="J209" s="39"/>
      <c r="K209" s="39"/>
      <c r="L209" s="39"/>
      <c r="M209" s="39"/>
      <c r="N209" s="39"/>
      <c r="O209" s="39"/>
      <c r="P209" s="39"/>
      <c r="Q209" s="39"/>
      <c r="R209" s="39"/>
      <c r="S209" s="39"/>
      <c r="T209" s="39"/>
      <c r="U209" s="39"/>
      <c r="V209" s="39"/>
      <c r="W209" s="39"/>
      <c r="X209" s="2"/>
      <c r="Y209" s="12"/>
      <c r="Z209" s="12"/>
      <c r="AA209" s="12"/>
      <c r="AB209" s="12"/>
      <c r="AC209" s="12"/>
      <c r="AD209" s="12"/>
      <c r="AE209" s="12"/>
      <c r="AF209" s="12"/>
      <c r="AG209" s="12"/>
      <c r="AH209" s="12"/>
      <c r="AI209" s="12"/>
      <c r="AJ209" s="12"/>
      <c r="AK209" s="12"/>
      <c r="AL209" s="12"/>
    </row>
    <row r="210" spans="1:38" ht="39" customHeight="1" x14ac:dyDescent="0.25">
      <c r="A210" s="39"/>
      <c r="B210" s="39"/>
      <c r="C210" s="39"/>
      <c r="D210" s="371" t="s">
        <v>413</v>
      </c>
      <c r="E210" s="371"/>
      <c r="F210" s="371"/>
      <c r="G210" s="371"/>
      <c r="H210" s="371"/>
      <c r="I210" s="371"/>
      <c r="J210" s="371"/>
      <c r="K210" s="371"/>
      <c r="L210" s="371"/>
      <c r="M210" s="371"/>
      <c r="N210" s="371"/>
      <c r="O210" s="371"/>
      <c r="P210" s="371"/>
      <c r="Q210" s="371"/>
      <c r="R210" s="371"/>
      <c r="S210" s="371"/>
      <c r="T210" s="39"/>
      <c r="U210" s="39"/>
      <c r="V210" s="39"/>
      <c r="W210" s="39"/>
      <c r="X210" s="2"/>
      <c r="Y210" s="12"/>
      <c r="Z210" s="12"/>
      <c r="AA210" s="12"/>
      <c r="AB210" s="12"/>
      <c r="AC210" s="12"/>
      <c r="AD210" s="12"/>
      <c r="AE210" s="12"/>
      <c r="AF210" s="12"/>
      <c r="AG210" s="12"/>
      <c r="AH210" s="12"/>
      <c r="AI210" s="12"/>
      <c r="AJ210" s="12"/>
      <c r="AK210" s="12"/>
      <c r="AL210" s="12"/>
    </row>
    <row r="211" spans="1:38" ht="13.5" customHeight="1" x14ac:dyDescent="0.25">
      <c r="A211" s="39"/>
      <c r="B211" s="39"/>
      <c r="C211" s="39"/>
      <c r="D211" s="39"/>
      <c r="E211" s="47"/>
      <c r="F211" s="39"/>
      <c r="G211" s="39"/>
      <c r="H211" s="39"/>
      <c r="I211" s="39"/>
      <c r="J211" s="39"/>
      <c r="K211" s="39"/>
      <c r="L211" s="39"/>
      <c r="M211" s="39"/>
      <c r="N211" s="39"/>
      <c r="O211" s="39"/>
      <c r="P211" s="39"/>
      <c r="Q211" s="39"/>
      <c r="R211" s="39"/>
      <c r="S211" s="39"/>
      <c r="T211" s="39"/>
      <c r="U211" s="39"/>
      <c r="V211" s="39"/>
      <c r="W211" s="39"/>
      <c r="X211" s="2"/>
      <c r="Y211" s="12"/>
      <c r="Z211" s="12"/>
      <c r="AA211" s="12"/>
      <c r="AB211" s="12"/>
      <c r="AC211" s="12"/>
      <c r="AD211" s="12"/>
      <c r="AE211" s="12"/>
      <c r="AF211" s="12"/>
      <c r="AG211" s="12"/>
      <c r="AH211" s="12"/>
      <c r="AI211" s="12"/>
      <c r="AJ211" s="12"/>
      <c r="AK211" s="12"/>
      <c r="AL211" s="12"/>
    </row>
    <row r="212" spans="1:38" ht="13.5" customHeight="1" x14ac:dyDescent="0.25">
      <c r="A212" s="2"/>
      <c r="B212" s="2"/>
      <c r="C212" s="2"/>
      <c r="D212" s="2"/>
      <c r="E212" s="59"/>
      <c r="F212" s="2"/>
      <c r="G212" s="2"/>
      <c r="H212" s="2"/>
      <c r="I212" s="2"/>
      <c r="J212" s="2"/>
      <c r="K212" s="2"/>
      <c r="L212" s="2"/>
      <c r="M212" s="2"/>
      <c r="N212" s="2"/>
      <c r="O212" s="2"/>
      <c r="P212" s="2"/>
      <c r="Q212" s="2"/>
      <c r="R212" s="2"/>
      <c r="S212" s="2"/>
      <c r="T212" s="2"/>
      <c r="U212" s="2"/>
      <c r="V212" s="2"/>
      <c r="W212" s="2"/>
      <c r="X212" s="2"/>
      <c r="Y212" s="12"/>
      <c r="Z212" s="12"/>
      <c r="AA212" s="12"/>
      <c r="AB212" s="12"/>
      <c r="AC212" s="12"/>
      <c r="AD212" s="12"/>
      <c r="AE212" s="12"/>
      <c r="AF212" s="12"/>
      <c r="AG212" s="12"/>
      <c r="AH212" s="12"/>
      <c r="AI212" s="12"/>
      <c r="AJ212" s="12"/>
      <c r="AK212" s="12"/>
      <c r="AL212" s="12"/>
    </row>
    <row r="213" spans="1:38" ht="13.5" customHeight="1" x14ac:dyDescent="0.25">
      <c r="A213" s="2"/>
      <c r="B213" s="2"/>
      <c r="C213" s="2"/>
      <c r="D213" s="2"/>
      <c r="E213" s="59"/>
      <c r="F213" s="2"/>
      <c r="G213" s="2"/>
      <c r="H213" s="2"/>
      <c r="I213" s="2"/>
      <c r="J213" s="2"/>
      <c r="K213" s="2"/>
      <c r="L213" s="2"/>
      <c r="M213" s="2"/>
      <c r="N213" s="2"/>
      <c r="O213" s="2"/>
      <c r="P213" s="2"/>
      <c r="Q213" s="2"/>
      <c r="R213" s="2"/>
      <c r="S213" s="2"/>
      <c r="T213" s="2"/>
      <c r="U213" s="2"/>
      <c r="V213" s="2"/>
      <c r="W213" s="2"/>
      <c r="X213" s="2"/>
      <c r="Y213" s="12"/>
      <c r="Z213" s="12"/>
      <c r="AA213" s="12"/>
      <c r="AB213" s="12"/>
      <c r="AC213" s="12"/>
      <c r="AD213" s="12"/>
      <c r="AE213" s="12"/>
      <c r="AF213" s="12"/>
      <c r="AG213" s="12"/>
      <c r="AH213" s="12"/>
      <c r="AI213" s="12"/>
      <c r="AJ213" s="12"/>
      <c r="AK213" s="12"/>
      <c r="AL213" s="12"/>
    </row>
    <row r="214" spans="1:38" ht="13.5" customHeight="1" x14ac:dyDescent="0.25">
      <c r="A214" s="2"/>
      <c r="B214" s="2"/>
      <c r="C214" s="2"/>
      <c r="D214" s="2"/>
      <c r="E214" s="59"/>
      <c r="F214" s="2"/>
      <c r="G214" s="2"/>
      <c r="H214" s="2"/>
      <c r="I214" s="2"/>
      <c r="J214" s="2"/>
      <c r="K214" s="2"/>
      <c r="L214" s="2"/>
      <c r="M214" s="2"/>
      <c r="N214" s="2"/>
      <c r="O214" s="2"/>
      <c r="P214" s="2"/>
      <c r="Q214" s="2"/>
      <c r="R214" s="2"/>
      <c r="S214" s="2"/>
      <c r="T214" s="2"/>
      <c r="U214" s="2"/>
      <c r="V214" s="2"/>
      <c r="W214" s="2"/>
      <c r="X214" s="2"/>
      <c r="Y214" s="12"/>
      <c r="Z214" s="12"/>
      <c r="AA214" s="12"/>
      <c r="AB214" s="12"/>
      <c r="AC214" s="12"/>
      <c r="AD214" s="12"/>
      <c r="AE214" s="12"/>
      <c r="AF214" s="12"/>
      <c r="AG214" s="12"/>
      <c r="AH214" s="12"/>
      <c r="AI214" s="12"/>
      <c r="AJ214" s="12"/>
      <c r="AK214" s="12"/>
      <c r="AL214" s="12"/>
    </row>
    <row r="215" spans="1:38" ht="13.5" customHeight="1" x14ac:dyDescent="0.25">
      <c r="A215" s="2"/>
      <c r="B215" s="2"/>
      <c r="C215" s="2"/>
      <c r="D215" s="2"/>
      <c r="E215" s="59"/>
      <c r="F215" s="2"/>
      <c r="G215" s="2"/>
      <c r="H215" s="2"/>
      <c r="I215" s="2"/>
      <c r="J215" s="2"/>
      <c r="K215" s="2"/>
      <c r="L215" s="39"/>
      <c r="M215" s="2"/>
      <c r="N215" s="39"/>
      <c r="O215" s="2"/>
      <c r="P215" s="39"/>
      <c r="Q215" s="39"/>
      <c r="R215" s="39"/>
      <c r="S215" s="2"/>
      <c r="T215" s="39"/>
      <c r="U215" s="2"/>
      <c r="V215" s="39"/>
      <c r="W215" s="2"/>
      <c r="X215" s="2"/>
      <c r="Y215" s="12"/>
      <c r="Z215" s="12"/>
      <c r="AA215" s="12"/>
      <c r="AB215" s="12"/>
      <c r="AC215" s="12"/>
      <c r="AD215" s="12"/>
      <c r="AE215" s="12"/>
      <c r="AF215" s="12"/>
      <c r="AG215" s="12"/>
      <c r="AH215" s="12"/>
      <c r="AI215" s="12"/>
      <c r="AJ215" s="12"/>
      <c r="AK215" s="12"/>
      <c r="AL215" s="12"/>
    </row>
    <row r="216" spans="1:38" ht="13.5" customHeight="1" x14ac:dyDescent="0.25">
      <c r="A216" s="2"/>
      <c r="B216" s="2"/>
      <c r="C216" s="2"/>
      <c r="D216" s="2"/>
      <c r="E216" s="59"/>
      <c r="F216" s="2"/>
      <c r="G216" s="2"/>
      <c r="H216" s="2"/>
      <c r="I216" s="2"/>
      <c r="J216" s="2"/>
      <c r="K216" s="2"/>
      <c r="L216" s="39"/>
      <c r="M216" s="2"/>
      <c r="N216" s="39"/>
      <c r="O216" s="2"/>
      <c r="P216" s="39"/>
      <c r="Q216" s="39"/>
      <c r="R216" s="39"/>
      <c r="S216" s="2"/>
      <c r="T216" s="39"/>
      <c r="U216" s="2"/>
      <c r="V216" s="39"/>
      <c r="W216" s="2"/>
      <c r="X216" s="2"/>
      <c r="Y216" s="12"/>
      <c r="Z216" s="12"/>
      <c r="AA216" s="12"/>
      <c r="AB216" s="12"/>
      <c r="AC216" s="12"/>
      <c r="AD216" s="12"/>
      <c r="AE216" s="12"/>
      <c r="AF216" s="12"/>
      <c r="AG216" s="12"/>
      <c r="AH216" s="12"/>
      <c r="AI216" s="12"/>
      <c r="AJ216" s="12"/>
      <c r="AK216" s="12"/>
      <c r="AL216" s="12"/>
    </row>
    <row r="217" spans="1:38" ht="13.5" customHeight="1" x14ac:dyDescent="0.25">
      <c r="A217" s="2"/>
      <c r="B217" s="2"/>
      <c r="C217" s="2"/>
      <c r="D217" s="2"/>
      <c r="E217" s="59"/>
      <c r="F217" s="2"/>
      <c r="G217" s="2"/>
      <c r="H217" s="2"/>
      <c r="I217" s="2"/>
      <c r="J217" s="2"/>
      <c r="K217" s="2"/>
      <c r="L217" s="39"/>
      <c r="M217" s="2"/>
      <c r="N217" s="39"/>
      <c r="O217" s="2"/>
      <c r="P217" s="39"/>
      <c r="Q217" s="39"/>
      <c r="R217" s="39"/>
      <c r="S217" s="2"/>
      <c r="T217" s="39"/>
      <c r="U217" s="2"/>
      <c r="V217" s="39"/>
      <c r="W217" s="2"/>
      <c r="X217" s="2"/>
      <c r="Y217" s="12"/>
      <c r="Z217" s="12"/>
      <c r="AA217" s="12"/>
      <c r="AB217" s="12"/>
      <c r="AC217" s="12"/>
      <c r="AD217" s="12"/>
      <c r="AE217" s="12"/>
      <c r="AF217" s="12"/>
      <c r="AG217" s="12"/>
      <c r="AH217" s="12"/>
      <c r="AI217" s="12"/>
      <c r="AJ217" s="12"/>
      <c r="AK217" s="12"/>
      <c r="AL217" s="12"/>
    </row>
    <row r="218" spans="1:38" ht="13.5" customHeight="1" x14ac:dyDescent="0.25">
      <c r="A218" s="2"/>
      <c r="B218" s="2"/>
      <c r="C218" s="2"/>
      <c r="D218" s="2"/>
      <c r="E218" s="59"/>
      <c r="F218" s="2"/>
      <c r="G218" s="2"/>
      <c r="H218" s="2"/>
      <c r="I218" s="2"/>
      <c r="J218" s="2"/>
      <c r="K218" s="2"/>
      <c r="L218" s="39"/>
      <c r="M218" s="2"/>
      <c r="N218" s="39"/>
      <c r="O218" s="2"/>
      <c r="P218" s="39"/>
      <c r="Q218" s="39"/>
      <c r="R218" s="39"/>
      <c r="S218" s="2"/>
      <c r="T218" s="39"/>
      <c r="U218" s="2"/>
      <c r="V218" s="39"/>
      <c r="W218" s="2"/>
      <c r="X218" s="2"/>
      <c r="Y218" s="12"/>
      <c r="Z218" s="12"/>
      <c r="AA218" s="12"/>
      <c r="AB218" s="12"/>
      <c r="AC218" s="12"/>
      <c r="AD218" s="12"/>
      <c r="AE218" s="12"/>
      <c r="AF218" s="12"/>
      <c r="AG218" s="12"/>
      <c r="AH218" s="12"/>
      <c r="AI218" s="12"/>
      <c r="AJ218" s="12"/>
      <c r="AK218" s="12"/>
      <c r="AL218" s="12"/>
    </row>
    <row r="219" spans="1:38" ht="13.5" customHeight="1" x14ac:dyDescent="0.25">
      <c r="A219" s="2"/>
      <c r="B219" s="2"/>
      <c r="C219" s="2"/>
      <c r="D219" s="2"/>
      <c r="E219" s="59"/>
      <c r="F219" s="2"/>
      <c r="G219" s="2"/>
      <c r="H219" s="2"/>
      <c r="I219" s="2"/>
      <c r="J219" s="2"/>
      <c r="K219" s="2"/>
      <c r="L219" s="2"/>
      <c r="M219" s="2"/>
      <c r="N219" s="2"/>
      <c r="O219" s="2"/>
      <c r="P219" s="2"/>
      <c r="Q219" s="2"/>
      <c r="R219" s="2"/>
      <c r="S219" s="2"/>
      <c r="T219" s="2"/>
      <c r="U219" s="2"/>
      <c r="V219" s="39"/>
      <c r="W219" s="2"/>
      <c r="X219" s="39"/>
    </row>
    <row r="220" spans="1:38" ht="13.5" customHeight="1" x14ac:dyDescent="0.25">
      <c r="A220" s="2"/>
      <c r="B220" s="2"/>
      <c r="C220" s="2"/>
      <c r="D220" s="2"/>
      <c r="E220" s="59"/>
      <c r="F220" s="2"/>
      <c r="G220" s="2"/>
      <c r="H220" s="2"/>
      <c r="I220" s="2"/>
      <c r="J220" s="2"/>
      <c r="K220" s="2"/>
      <c r="L220" s="2"/>
      <c r="M220" s="2"/>
      <c r="N220" s="2"/>
      <c r="O220" s="2"/>
      <c r="P220" s="2"/>
      <c r="Q220" s="2"/>
      <c r="R220" s="2"/>
      <c r="S220" s="2"/>
      <c r="T220" s="2"/>
      <c r="U220" s="2"/>
      <c r="V220" s="39"/>
      <c r="W220" s="2"/>
      <c r="X220" s="39"/>
    </row>
    <row r="221" spans="1:38" ht="13.5" customHeight="1" x14ac:dyDescent="0.25">
      <c r="A221" s="2"/>
      <c r="B221" s="2"/>
      <c r="C221" s="2"/>
      <c r="D221" s="2"/>
      <c r="E221" s="59"/>
      <c r="F221" s="2"/>
      <c r="G221" s="2"/>
      <c r="H221" s="2"/>
      <c r="I221" s="2"/>
      <c r="J221" s="2"/>
      <c r="K221" s="2"/>
      <c r="L221" s="2"/>
      <c r="M221" s="2"/>
      <c r="N221" s="2"/>
      <c r="O221" s="2"/>
      <c r="P221" s="2"/>
      <c r="Q221" s="2"/>
      <c r="R221" s="2"/>
      <c r="S221" s="2"/>
      <c r="T221" s="2"/>
      <c r="U221" s="2"/>
      <c r="V221" s="39"/>
      <c r="W221" s="2"/>
      <c r="X221" s="39"/>
    </row>
    <row r="222" spans="1:38" ht="13.5" customHeight="1" x14ac:dyDescent="0.25">
      <c r="A222" s="2"/>
      <c r="B222" s="2"/>
      <c r="C222" s="2"/>
      <c r="D222" s="2"/>
      <c r="E222" s="59"/>
      <c r="F222" s="2"/>
      <c r="G222" s="2"/>
      <c r="H222" s="2"/>
      <c r="I222" s="2"/>
      <c r="J222" s="2"/>
      <c r="K222" s="2"/>
      <c r="L222" s="2"/>
      <c r="M222" s="2"/>
      <c r="N222" s="2"/>
      <c r="O222" s="2"/>
      <c r="P222" s="2"/>
      <c r="Q222" s="2"/>
      <c r="R222" s="2"/>
      <c r="S222" s="2"/>
      <c r="T222" s="2"/>
      <c r="U222" s="2"/>
      <c r="V222" s="39"/>
      <c r="W222" s="2"/>
      <c r="X222" s="39"/>
    </row>
    <row r="223" spans="1:38" ht="15" x14ac:dyDescent="0.25">
      <c r="A223" s="2"/>
      <c r="B223" s="2"/>
      <c r="C223" s="2"/>
      <c r="D223" s="2"/>
      <c r="E223" s="59"/>
      <c r="F223" s="2"/>
      <c r="G223" s="2"/>
      <c r="H223" s="2"/>
      <c r="I223" s="2"/>
      <c r="J223" s="2"/>
      <c r="K223" s="2"/>
      <c r="L223" s="2"/>
      <c r="M223" s="2"/>
      <c r="N223" s="2"/>
      <c r="O223" s="2"/>
      <c r="P223" s="2"/>
      <c r="Q223" s="2"/>
      <c r="R223" s="2"/>
      <c r="S223" s="2"/>
      <c r="T223" s="2"/>
      <c r="U223" s="2"/>
      <c r="V223" s="39"/>
      <c r="W223" s="2"/>
      <c r="X223" s="2"/>
      <c r="Y223" s="12"/>
      <c r="Z223" s="12"/>
      <c r="AA223" s="12"/>
      <c r="AB223" s="12"/>
      <c r="AC223" s="12"/>
      <c r="AD223" s="12"/>
      <c r="AE223" s="12"/>
      <c r="AF223" s="12"/>
      <c r="AG223" s="12"/>
      <c r="AH223" s="12"/>
      <c r="AI223" s="12"/>
      <c r="AJ223" s="12"/>
      <c r="AK223" s="12"/>
      <c r="AL223" s="12"/>
    </row>
    <row r="224" spans="1:38" ht="13.5" customHeight="1" x14ac:dyDescent="0.25">
      <c r="A224" s="2"/>
      <c r="B224" s="2"/>
      <c r="C224" s="2"/>
      <c r="D224" s="2"/>
      <c r="E224" s="59"/>
      <c r="F224" s="2"/>
      <c r="G224" s="2"/>
      <c r="H224" s="2"/>
      <c r="I224" s="2"/>
      <c r="J224" s="2"/>
      <c r="K224" s="2"/>
      <c r="L224" s="2"/>
      <c r="M224" s="2"/>
      <c r="N224" s="2"/>
      <c r="O224" s="2"/>
      <c r="P224" s="2"/>
      <c r="Q224" s="2"/>
      <c r="R224" s="2"/>
      <c r="S224" s="2"/>
      <c r="T224" s="2"/>
      <c r="U224" s="2"/>
      <c r="V224" s="39"/>
      <c r="W224" s="2"/>
      <c r="X224" s="39"/>
    </row>
  </sheetData>
  <protectedRanges>
    <protectedRange sqref="M168:M169 N159:N160 N167:N169 N150:N151" name="Range15"/>
    <protectedRange sqref="M143 M135 N134" name="Range14"/>
    <protectedRange sqref="M127 N126" name="Range13"/>
    <protectedRange sqref="N142" name="Range16"/>
    <protectedRange sqref="M80 N79" name="Range6"/>
    <protectedRange sqref="M201 N200 O201:V201" name="Range19"/>
    <protectedRange sqref="N187:N188" name="Range18"/>
  </protectedRanges>
  <mergeCells count="3">
    <mergeCell ref="D206:S206"/>
    <mergeCell ref="D208:S208"/>
    <mergeCell ref="D210:S210"/>
  </mergeCells>
  <phoneticPr fontId="7" type="noConversion"/>
  <printOptions headings="1"/>
  <pageMargins left="0.25" right="0.5" top="0.75" bottom="0.75" header="0.5" footer="0.5"/>
  <pageSetup paperSize="5" scale="82" fitToHeight="8" orientation="landscape" r:id="rId1"/>
  <headerFooter alignWithMargins="0">
    <oddFooter>&amp;L&amp;F&amp;C&amp;A&amp;RUpdated: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8" topLeftCell="A9" activePane="bottomLeft" state="frozen"/>
      <selection activeCell="A40" sqref="A40:Q40"/>
      <selection pane="bottomLeft" activeCell="B18" sqref="B18"/>
    </sheetView>
  </sheetViews>
  <sheetFormatPr defaultColWidth="8.85546875" defaultRowHeight="15" x14ac:dyDescent="0.25"/>
  <cols>
    <col min="1" max="1" width="9.42578125" style="217" customWidth="1"/>
    <col min="2" max="2" width="19.85546875" style="222" customWidth="1"/>
    <col min="3" max="3" width="1.28515625" style="222" customWidth="1"/>
    <col min="4" max="4" width="18.5703125" style="222" customWidth="1"/>
    <col min="5" max="5" width="1.140625" style="222" customWidth="1"/>
    <col min="6" max="6" width="18.42578125" style="222" customWidth="1"/>
    <col min="7" max="7" width="1.28515625" style="222" customWidth="1"/>
    <col min="8" max="8" width="19.28515625" style="222" customWidth="1"/>
    <col min="9" max="9" width="1.28515625" style="222" customWidth="1"/>
    <col min="10" max="10" width="20.28515625" style="222" customWidth="1"/>
    <col min="11" max="11" width="1" style="222" customWidth="1"/>
    <col min="12" max="12" width="21.140625" style="222" customWidth="1"/>
    <col min="13" max="13" width="18.7109375" style="222" customWidth="1"/>
    <col min="14" max="256" width="8.85546875" style="222"/>
    <col min="257" max="16384" width="8.85546875" style="217"/>
  </cols>
  <sheetData>
    <row r="1" spans="1:256" ht="15.75" x14ac:dyDescent="0.25">
      <c r="A1" s="375" t="str">
        <f>Entity</f>
        <v>Name of Tribe</v>
      </c>
      <c r="B1" s="375"/>
      <c r="C1" s="375"/>
      <c r="D1" s="375"/>
      <c r="E1" s="216"/>
      <c r="F1" s="216"/>
      <c r="G1" s="216"/>
      <c r="H1" s="216"/>
      <c r="I1" s="216"/>
      <c r="J1" s="216"/>
      <c r="K1" s="216"/>
      <c r="L1" s="215" t="s">
        <v>276</v>
      </c>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c r="EN1" s="216"/>
      <c r="EO1" s="216"/>
      <c r="EP1" s="216"/>
      <c r="EQ1" s="216"/>
      <c r="ER1" s="216"/>
      <c r="ES1" s="216"/>
      <c r="ET1" s="216"/>
      <c r="EU1" s="216"/>
      <c r="EV1" s="216"/>
      <c r="EW1" s="216"/>
      <c r="EX1" s="216"/>
      <c r="EY1" s="216"/>
      <c r="EZ1" s="216"/>
      <c r="FA1" s="216"/>
      <c r="FB1" s="216"/>
      <c r="FC1" s="216"/>
      <c r="FD1" s="216"/>
      <c r="FE1" s="216"/>
      <c r="FF1" s="216"/>
      <c r="FG1" s="216"/>
      <c r="FH1" s="216"/>
      <c r="FI1" s="216"/>
      <c r="FJ1" s="216"/>
      <c r="FK1" s="216"/>
      <c r="FL1" s="216"/>
      <c r="FM1" s="216"/>
      <c r="FN1" s="216"/>
      <c r="FO1" s="216"/>
      <c r="FP1" s="216"/>
      <c r="FQ1" s="216"/>
      <c r="FR1" s="216"/>
      <c r="FS1" s="216"/>
      <c r="FT1" s="216"/>
      <c r="FU1" s="216"/>
      <c r="FV1" s="216"/>
      <c r="FW1" s="216"/>
      <c r="FX1" s="216"/>
      <c r="FY1" s="216"/>
      <c r="FZ1" s="216"/>
      <c r="GA1" s="216"/>
      <c r="GB1" s="216"/>
      <c r="GC1" s="216"/>
      <c r="GD1" s="216"/>
      <c r="GE1" s="216"/>
      <c r="GF1" s="216"/>
      <c r="GG1" s="216"/>
      <c r="GH1" s="216"/>
      <c r="GI1" s="216"/>
      <c r="GJ1" s="216"/>
      <c r="GK1" s="216"/>
      <c r="GL1" s="216"/>
      <c r="GM1" s="216"/>
      <c r="GN1" s="216"/>
      <c r="GO1" s="216"/>
      <c r="GP1" s="216"/>
      <c r="GQ1" s="216"/>
      <c r="GR1" s="216"/>
      <c r="GS1" s="216"/>
      <c r="GT1" s="216"/>
      <c r="GU1" s="216"/>
      <c r="GV1" s="216"/>
      <c r="GW1" s="216"/>
      <c r="GX1" s="216"/>
      <c r="GY1" s="216"/>
      <c r="GZ1" s="216"/>
      <c r="HA1" s="216"/>
      <c r="HB1" s="216"/>
      <c r="HC1" s="216"/>
      <c r="HD1" s="216"/>
      <c r="HE1" s="216"/>
      <c r="HF1" s="216"/>
      <c r="HG1" s="216"/>
      <c r="HH1" s="216"/>
      <c r="HI1" s="216"/>
      <c r="HJ1" s="216"/>
      <c r="HK1" s="216"/>
      <c r="HL1" s="216"/>
      <c r="HM1" s="216"/>
      <c r="HN1" s="216"/>
      <c r="HO1" s="216"/>
      <c r="HP1" s="216"/>
      <c r="HQ1" s="216"/>
      <c r="HR1" s="216"/>
      <c r="HS1" s="216"/>
      <c r="HT1" s="216"/>
      <c r="HU1" s="216"/>
      <c r="HV1" s="216"/>
      <c r="HW1" s="216"/>
      <c r="HX1" s="216"/>
      <c r="HY1" s="216"/>
      <c r="HZ1" s="216"/>
      <c r="IA1" s="216"/>
      <c r="IB1" s="216"/>
      <c r="IC1" s="216"/>
      <c r="ID1" s="216"/>
      <c r="IE1" s="216"/>
      <c r="IF1" s="216"/>
      <c r="IG1" s="216"/>
      <c r="IH1" s="216"/>
      <c r="II1" s="216"/>
      <c r="IJ1" s="216"/>
      <c r="IK1" s="216"/>
      <c r="IL1" s="216"/>
      <c r="IM1" s="216"/>
      <c r="IN1" s="216"/>
      <c r="IO1" s="216"/>
      <c r="IP1" s="216"/>
      <c r="IQ1" s="216"/>
      <c r="IR1" s="216"/>
      <c r="IS1" s="216"/>
      <c r="IT1" s="216"/>
      <c r="IU1" s="216"/>
      <c r="IV1" s="216"/>
    </row>
    <row r="2" spans="1:256" ht="15.75" x14ac:dyDescent="0.25">
      <c r="A2" s="375" t="s">
        <v>272</v>
      </c>
      <c r="B2" s="375"/>
      <c r="C2" s="218"/>
      <c r="D2" s="218"/>
      <c r="E2" s="218"/>
      <c r="F2" s="218"/>
      <c r="G2" s="218"/>
      <c r="H2" s="218"/>
      <c r="I2" s="218"/>
      <c r="J2" s="218"/>
      <c r="K2" s="218"/>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c r="EU2" s="216"/>
      <c r="EV2" s="216"/>
      <c r="EW2" s="216"/>
      <c r="EX2" s="216"/>
      <c r="EY2" s="216"/>
      <c r="EZ2" s="216"/>
      <c r="FA2" s="216"/>
      <c r="FB2" s="216"/>
      <c r="FC2" s="216"/>
      <c r="FD2" s="216"/>
      <c r="FE2" s="216"/>
      <c r="FF2" s="216"/>
      <c r="FG2" s="216"/>
      <c r="FH2" s="216"/>
      <c r="FI2" s="216"/>
      <c r="FJ2" s="216"/>
      <c r="FK2" s="216"/>
      <c r="FL2" s="216"/>
      <c r="FM2" s="216"/>
      <c r="FN2" s="216"/>
      <c r="FO2" s="216"/>
      <c r="FP2" s="216"/>
      <c r="FQ2" s="216"/>
      <c r="FR2" s="216"/>
      <c r="FS2" s="216"/>
      <c r="FT2" s="216"/>
      <c r="FU2" s="216"/>
      <c r="FV2" s="216"/>
      <c r="FW2" s="216"/>
      <c r="FX2" s="216"/>
      <c r="FY2" s="216"/>
      <c r="FZ2" s="216"/>
      <c r="GA2" s="216"/>
      <c r="GB2" s="216"/>
      <c r="GC2" s="216"/>
      <c r="GD2" s="216"/>
      <c r="GE2" s="216"/>
      <c r="GF2" s="216"/>
      <c r="GG2" s="216"/>
      <c r="GH2" s="216"/>
      <c r="GI2" s="216"/>
      <c r="GJ2" s="216"/>
      <c r="GK2" s="216"/>
      <c r="GL2" s="216"/>
      <c r="GM2" s="216"/>
      <c r="GN2" s="216"/>
      <c r="GO2" s="216"/>
      <c r="GP2" s="216"/>
      <c r="GQ2" s="216"/>
      <c r="GR2" s="216"/>
      <c r="GS2" s="216"/>
      <c r="GT2" s="216"/>
      <c r="GU2" s="216"/>
      <c r="GV2" s="216"/>
      <c r="GW2" s="216"/>
      <c r="GX2" s="216"/>
      <c r="GY2" s="216"/>
      <c r="GZ2" s="216"/>
      <c r="HA2" s="216"/>
      <c r="HB2" s="216"/>
      <c r="HC2" s="216"/>
      <c r="HD2" s="216"/>
      <c r="HE2" s="216"/>
      <c r="HF2" s="216"/>
      <c r="HG2" s="216"/>
      <c r="HH2" s="216"/>
      <c r="HI2" s="216"/>
      <c r="HJ2" s="216"/>
      <c r="HK2" s="216"/>
      <c r="HL2" s="216"/>
      <c r="HM2" s="216"/>
      <c r="HN2" s="216"/>
      <c r="HO2" s="216"/>
      <c r="HP2" s="216"/>
      <c r="HQ2" s="216"/>
      <c r="HR2" s="216"/>
      <c r="HS2" s="216"/>
      <c r="HT2" s="216"/>
      <c r="HU2" s="216"/>
      <c r="HV2" s="216"/>
      <c r="HW2" s="216"/>
      <c r="HX2" s="216"/>
      <c r="HY2" s="216"/>
      <c r="HZ2" s="216"/>
      <c r="IA2" s="216"/>
      <c r="IB2" s="216"/>
      <c r="IC2" s="216"/>
      <c r="ID2" s="216"/>
      <c r="IE2" s="216"/>
      <c r="IF2" s="216"/>
      <c r="IG2" s="216"/>
      <c r="IH2" s="216"/>
      <c r="II2" s="216"/>
      <c r="IJ2" s="216"/>
      <c r="IK2" s="216"/>
      <c r="IL2" s="216"/>
      <c r="IM2" s="216"/>
      <c r="IN2" s="216"/>
      <c r="IO2" s="216"/>
      <c r="IP2" s="216"/>
      <c r="IQ2" s="216"/>
      <c r="IR2" s="216"/>
      <c r="IS2" s="216"/>
      <c r="IT2" s="216"/>
      <c r="IU2" s="216"/>
      <c r="IV2" s="216"/>
    </row>
    <row r="3" spans="1:256" ht="15.75" x14ac:dyDescent="0.25">
      <c r="A3" s="219" t="str">
        <f>'start here-do not delete'!D30</f>
        <v>FY 2022</v>
      </c>
      <c r="B3" s="375" t="s">
        <v>273</v>
      </c>
      <c r="C3" s="375"/>
      <c r="D3" s="375"/>
      <c r="E3" s="375"/>
      <c r="F3" s="375"/>
      <c r="G3" s="218"/>
      <c r="H3" s="218"/>
      <c r="I3" s="218"/>
      <c r="J3" s="218"/>
      <c r="K3" s="218"/>
      <c r="L3" s="220"/>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c r="IU3" s="216"/>
      <c r="IV3" s="216"/>
    </row>
    <row r="4" spans="1:256" x14ac:dyDescent="0.25">
      <c r="A4" s="376" t="s">
        <v>414</v>
      </c>
      <c r="B4" s="376"/>
      <c r="C4" s="376"/>
      <c r="D4" s="376"/>
      <c r="E4" s="376"/>
      <c r="F4" s="376"/>
      <c r="G4" s="376"/>
      <c r="H4" s="376"/>
      <c r="I4" s="376"/>
      <c r="J4" s="376"/>
      <c r="K4" s="376"/>
      <c r="L4" s="376"/>
    </row>
    <row r="5" spans="1:256" x14ac:dyDescent="0.25">
      <c r="A5" s="263"/>
      <c r="B5" s="221"/>
      <c r="C5" s="221"/>
      <c r="D5" s="221"/>
      <c r="E5" s="221"/>
      <c r="F5" s="221"/>
      <c r="G5" s="221"/>
      <c r="H5" s="221"/>
      <c r="I5" s="221"/>
      <c r="J5" s="221"/>
      <c r="K5" s="221"/>
      <c r="L5" s="221"/>
    </row>
    <row r="6" spans="1:256" x14ac:dyDescent="0.25">
      <c r="B6" s="221"/>
      <c r="C6" s="221"/>
      <c r="D6" s="223" t="s">
        <v>6</v>
      </c>
      <c r="E6" s="221"/>
      <c r="F6" s="223" t="s">
        <v>277</v>
      </c>
      <c r="G6" s="223"/>
      <c r="H6" s="223" t="s">
        <v>277</v>
      </c>
      <c r="I6" s="223"/>
      <c r="J6" s="223" t="s">
        <v>277</v>
      </c>
      <c r="K6" s="224"/>
      <c r="L6" s="223" t="s">
        <v>278</v>
      </c>
    </row>
    <row r="7" spans="1:256" ht="72.599999999999994" customHeight="1" thickBot="1" x14ac:dyDescent="0.3">
      <c r="B7" s="225" t="s">
        <v>274</v>
      </c>
      <c r="C7" s="225"/>
      <c r="D7" s="225" t="s">
        <v>293</v>
      </c>
      <c r="E7" s="225"/>
      <c r="F7" s="225" t="s">
        <v>291</v>
      </c>
      <c r="G7" s="225"/>
      <c r="H7" s="225" t="s">
        <v>304</v>
      </c>
      <c r="I7" s="225"/>
      <c r="J7" s="225" t="s">
        <v>303</v>
      </c>
      <c r="K7" s="226"/>
      <c r="L7" s="225" t="s">
        <v>292</v>
      </c>
      <c r="M7" s="217"/>
    </row>
    <row r="8" spans="1:256" x14ac:dyDescent="0.25">
      <c r="B8" s="221"/>
      <c r="C8" s="221"/>
      <c r="D8" s="221"/>
      <c r="E8" s="227"/>
      <c r="F8" s="221"/>
      <c r="G8" s="221"/>
      <c r="H8" s="221"/>
      <c r="I8" s="224"/>
      <c r="J8" s="221"/>
      <c r="K8" s="227"/>
      <c r="L8" s="223"/>
    </row>
    <row r="9" spans="1:256" s="238" customFormat="1" x14ac:dyDescent="0.25">
      <c r="B9" s="239" t="str">
        <f>'Exh B Carryforward'!A9</f>
        <v>BIA (638)</v>
      </c>
      <c r="C9" s="239"/>
      <c r="D9" s="353">
        <v>136250</v>
      </c>
      <c r="E9" s="240"/>
      <c r="F9" s="353">
        <v>1700</v>
      </c>
      <c r="G9" s="214"/>
      <c r="H9" s="214"/>
      <c r="I9" s="241"/>
      <c r="J9" s="214"/>
      <c r="K9" s="240"/>
      <c r="L9" s="214">
        <f t="shared" ref="L9:L15" si="0">D9-F9-H9-J9</f>
        <v>134550</v>
      </c>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c r="HJ9" s="242"/>
      <c r="HK9" s="242"/>
      <c r="HL9" s="242"/>
      <c r="HM9" s="242"/>
      <c r="HN9" s="242"/>
      <c r="HO9" s="242"/>
      <c r="HP9" s="242"/>
      <c r="HQ9" s="242"/>
      <c r="HR9" s="242"/>
      <c r="HS9" s="242"/>
      <c r="HT9" s="242"/>
      <c r="HU9" s="242"/>
      <c r="HV9" s="242"/>
      <c r="HW9" s="242"/>
      <c r="HX9" s="242"/>
      <c r="HY9" s="242"/>
      <c r="HZ9" s="242"/>
      <c r="IA9" s="242"/>
      <c r="IB9" s="242"/>
      <c r="IC9" s="242"/>
      <c r="ID9" s="242"/>
      <c r="IE9" s="242"/>
      <c r="IF9" s="242"/>
      <c r="IG9" s="242"/>
      <c r="IH9" s="242"/>
      <c r="II9" s="242"/>
      <c r="IJ9" s="242"/>
      <c r="IK9" s="242"/>
      <c r="IL9" s="242"/>
      <c r="IM9" s="242"/>
      <c r="IN9" s="242"/>
      <c r="IO9" s="242"/>
      <c r="IP9" s="242"/>
      <c r="IQ9" s="242"/>
      <c r="IR9" s="242"/>
      <c r="IS9" s="242"/>
      <c r="IT9" s="242"/>
      <c r="IU9" s="242"/>
      <c r="IV9" s="242"/>
    </row>
    <row r="10" spans="1:256" x14ac:dyDescent="0.25">
      <c r="B10" s="221" t="str">
        <f>'Exh B Carryforward'!A10</f>
        <v>Interior (Non-638)</v>
      </c>
      <c r="C10" s="221"/>
      <c r="D10" s="231">
        <v>16904</v>
      </c>
      <c r="E10" s="228"/>
      <c r="F10" s="231"/>
      <c r="G10" s="213"/>
      <c r="H10" s="213"/>
      <c r="I10" s="229"/>
      <c r="J10" s="213"/>
      <c r="K10" s="228"/>
      <c r="L10" s="213">
        <f>D10-F10-H10-J10</f>
        <v>16904</v>
      </c>
      <c r="P10" s="230"/>
    </row>
    <row r="11" spans="1:256" x14ac:dyDescent="0.25">
      <c r="B11" s="221" t="str">
        <f>'Exh B Carryforward'!A11</f>
        <v>IHS (638)</v>
      </c>
      <c r="C11" s="221"/>
      <c r="D11" s="231">
        <v>196825</v>
      </c>
      <c r="E11" s="228"/>
      <c r="F11" s="231">
        <v>31176</v>
      </c>
      <c r="G11" s="213"/>
      <c r="H11" s="213"/>
      <c r="I11" s="229"/>
      <c r="J11" s="213"/>
      <c r="K11" s="228"/>
      <c r="L11" s="213">
        <f t="shared" si="0"/>
        <v>165649</v>
      </c>
    </row>
    <row r="12" spans="1:256" x14ac:dyDescent="0.25">
      <c r="B12" s="221" t="str">
        <f>'Exh B Carryforward'!A12</f>
        <v>HHS (Non-638)</v>
      </c>
      <c r="C12" s="221"/>
      <c r="D12" s="231">
        <v>33209</v>
      </c>
      <c r="E12" s="228"/>
      <c r="F12" s="231"/>
      <c r="G12" s="213"/>
      <c r="H12" s="213"/>
      <c r="I12" s="229"/>
      <c r="J12" s="213"/>
      <c r="K12" s="228"/>
      <c r="L12" s="213">
        <f t="shared" si="0"/>
        <v>33209</v>
      </c>
    </row>
    <row r="13" spans="1:256" x14ac:dyDescent="0.25">
      <c r="B13" s="221" t="str">
        <f>'Exh B Carryforward'!A13</f>
        <v>Agriculture</v>
      </c>
      <c r="C13" s="221"/>
      <c r="D13" s="231">
        <v>127364</v>
      </c>
      <c r="E13" s="228"/>
      <c r="F13" s="231"/>
      <c r="G13" s="213"/>
      <c r="H13" s="213">
        <v>92717</v>
      </c>
      <c r="I13" s="229"/>
      <c r="J13" s="213"/>
      <c r="K13" s="228"/>
      <c r="L13" s="213">
        <f t="shared" si="0"/>
        <v>34647</v>
      </c>
      <c r="N13" s="230"/>
    </row>
    <row r="14" spans="1:256" x14ac:dyDescent="0.25">
      <c r="B14" s="221" t="str">
        <f>'Exh B Carryforward'!A14</f>
        <v>Commerce</v>
      </c>
      <c r="C14" s="221"/>
      <c r="D14" s="231">
        <v>18326</v>
      </c>
      <c r="E14" s="228"/>
      <c r="F14" s="231"/>
      <c r="G14" s="213"/>
      <c r="H14" s="213"/>
      <c r="I14" s="229"/>
      <c r="J14" s="213"/>
      <c r="K14" s="228"/>
      <c r="L14" s="213">
        <f t="shared" si="0"/>
        <v>18326</v>
      </c>
    </row>
    <row r="15" spans="1:256" x14ac:dyDescent="0.25">
      <c r="B15" s="221" t="str">
        <f>'Exh B Carryforward'!A15</f>
        <v>Defense</v>
      </c>
      <c r="C15" s="221"/>
      <c r="D15" s="231">
        <v>0</v>
      </c>
      <c r="E15" s="228"/>
      <c r="F15" s="213"/>
      <c r="G15" s="213"/>
      <c r="H15" s="213"/>
      <c r="I15" s="229"/>
      <c r="J15" s="213"/>
      <c r="K15" s="228"/>
      <c r="L15" s="213">
        <f t="shared" si="0"/>
        <v>0</v>
      </c>
    </row>
    <row r="16" spans="1:256" x14ac:dyDescent="0.25">
      <c r="B16" s="221" t="str">
        <f>'Exh B Carryforward'!A16</f>
        <v>Education</v>
      </c>
      <c r="D16" s="231">
        <v>62000</v>
      </c>
      <c r="E16" s="228"/>
      <c r="F16" s="213"/>
      <c r="G16" s="213"/>
      <c r="H16" s="213"/>
      <c r="I16" s="229"/>
      <c r="J16" s="213"/>
      <c r="K16" s="228"/>
      <c r="L16" s="213">
        <f t="shared" ref="L16:L26" si="1">D16-F16-H16-J16</f>
        <v>62000</v>
      </c>
    </row>
    <row r="17" spans="1:256" x14ac:dyDescent="0.25">
      <c r="B17" s="221" t="str">
        <f>'Exh B Carryforward'!A17</f>
        <v>Energy</v>
      </c>
      <c r="D17" s="231">
        <v>81217</v>
      </c>
      <c r="E17" s="228"/>
      <c r="F17" s="213"/>
      <c r="G17" s="213"/>
      <c r="H17" s="213"/>
      <c r="I17" s="229"/>
      <c r="J17" s="213"/>
      <c r="K17" s="228"/>
      <c r="L17" s="213">
        <f t="shared" si="1"/>
        <v>81217</v>
      </c>
    </row>
    <row r="18" spans="1:256" x14ac:dyDescent="0.25">
      <c r="B18" s="221" t="str">
        <f>'Exh B Carryforward'!A18</f>
        <v>EEOC</v>
      </c>
      <c r="C18" s="221"/>
      <c r="D18" s="231">
        <v>23072</v>
      </c>
      <c r="E18" s="228"/>
      <c r="F18" s="213"/>
      <c r="G18" s="213"/>
      <c r="H18" s="213"/>
      <c r="I18" s="229"/>
      <c r="J18" s="213"/>
      <c r="K18" s="228"/>
      <c r="L18" s="213">
        <f t="shared" si="1"/>
        <v>23072</v>
      </c>
    </row>
    <row r="19" spans="1:256" x14ac:dyDescent="0.25">
      <c r="B19" s="221" t="str">
        <f>'Exh B Carryforward'!A19</f>
        <v>EPA</v>
      </c>
      <c r="C19" s="221"/>
      <c r="D19" s="231">
        <v>20101</v>
      </c>
      <c r="E19" s="228"/>
      <c r="F19" s="213"/>
      <c r="G19" s="213"/>
      <c r="H19" s="213"/>
      <c r="I19" s="229"/>
      <c r="J19" s="213"/>
      <c r="K19" s="228"/>
      <c r="L19" s="213">
        <f t="shared" si="1"/>
        <v>20101</v>
      </c>
    </row>
    <row r="20" spans="1:256" x14ac:dyDescent="0.25">
      <c r="B20" s="221" t="str">
        <f>'Exh B Carryforward'!A20</f>
        <v>Homeland Security</v>
      </c>
      <c r="C20" s="221"/>
      <c r="D20" s="231">
        <v>0</v>
      </c>
      <c r="E20" s="228"/>
      <c r="F20" s="213"/>
      <c r="G20" s="213"/>
      <c r="H20" s="213"/>
      <c r="I20" s="229"/>
      <c r="J20" s="213"/>
      <c r="K20" s="228"/>
      <c r="L20" s="213">
        <f t="shared" si="1"/>
        <v>0</v>
      </c>
    </row>
    <row r="21" spans="1:256" x14ac:dyDescent="0.25">
      <c r="B21" s="221" t="str">
        <f>'Exh B Carryforward'!A21</f>
        <v>HUD</v>
      </c>
      <c r="C21" s="221"/>
      <c r="D21" s="231">
        <v>0</v>
      </c>
      <c r="E21" s="228"/>
      <c r="F21" s="213"/>
      <c r="G21" s="213"/>
      <c r="H21" s="213"/>
      <c r="I21" s="229"/>
      <c r="J21" s="213"/>
      <c r="K21" s="228"/>
      <c r="L21" s="213">
        <f t="shared" si="1"/>
        <v>0</v>
      </c>
    </row>
    <row r="22" spans="1:256" x14ac:dyDescent="0.25">
      <c r="B22" s="221" t="str">
        <f>'Exh B Carryforward'!A22</f>
        <v>IMLS</v>
      </c>
      <c r="C22" s="221"/>
      <c r="D22" s="231">
        <v>0</v>
      </c>
      <c r="E22" s="228"/>
      <c r="F22" s="213"/>
      <c r="G22" s="213"/>
      <c r="H22" s="213"/>
      <c r="I22" s="229"/>
      <c r="J22" s="213"/>
      <c r="K22" s="228"/>
      <c r="L22" s="213">
        <f t="shared" si="1"/>
        <v>0</v>
      </c>
    </row>
    <row r="23" spans="1:256" x14ac:dyDescent="0.25">
      <c r="B23" s="221" t="str">
        <f>'Exh B Carryforward'!A23</f>
        <v>Justice</v>
      </c>
      <c r="C23" s="221"/>
      <c r="D23" s="231">
        <v>0</v>
      </c>
      <c r="E23" s="228"/>
      <c r="F23" s="213"/>
      <c r="G23" s="213"/>
      <c r="H23" s="213"/>
      <c r="I23" s="229"/>
      <c r="J23" s="213"/>
      <c r="K23" s="228"/>
      <c r="L23" s="213">
        <f t="shared" si="1"/>
        <v>0</v>
      </c>
    </row>
    <row r="24" spans="1:256" x14ac:dyDescent="0.25">
      <c r="B24" s="221" t="str">
        <f>'Exh B Carryforward'!A24</f>
        <v>Labor</v>
      </c>
      <c r="C24" s="221"/>
      <c r="D24" s="231">
        <v>0</v>
      </c>
      <c r="E24" s="228"/>
      <c r="F24" s="213"/>
      <c r="G24" s="213"/>
      <c r="H24" s="213"/>
      <c r="I24" s="229"/>
      <c r="J24" s="213"/>
      <c r="K24" s="228"/>
      <c r="L24" s="213">
        <f t="shared" si="1"/>
        <v>0</v>
      </c>
    </row>
    <row r="25" spans="1:256" x14ac:dyDescent="0.25">
      <c r="B25" s="221" t="str">
        <f>'Exh B Carryforward'!A25</f>
        <v>Transportation</v>
      </c>
      <c r="C25" s="221"/>
      <c r="D25" s="231">
        <v>0</v>
      </c>
      <c r="E25" s="228"/>
      <c r="F25" s="213"/>
      <c r="G25" s="213"/>
      <c r="H25" s="213"/>
      <c r="I25" s="229"/>
      <c r="J25" s="213"/>
      <c r="K25" s="228"/>
      <c r="L25" s="213">
        <f t="shared" si="1"/>
        <v>0</v>
      </c>
    </row>
    <row r="26" spans="1:256" x14ac:dyDescent="0.25">
      <c r="B26" s="221" t="str">
        <f>'Exh B Carryforward'!A26</f>
        <v>State &amp; Other</v>
      </c>
      <c r="C26" s="221"/>
      <c r="D26" s="231">
        <v>21907</v>
      </c>
      <c r="E26" s="228"/>
      <c r="F26" s="213"/>
      <c r="G26" s="213"/>
      <c r="H26" s="213"/>
      <c r="I26" s="229"/>
      <c r="J26" s="213"/>
      <c r="K26" s="228"/>
      <c r="L26" s="213">
        <f t="shared" si="1"/>
        <v>21907</v>
      </c>
    </row>
    <row r="27" spans="1:256" x14ac:dyDescent="0.25">
      <c r="A27" s="231"/>
      <c r="B27" s="221" t="str">
        <f>'Exh B Carryforward'!A27</f>
        <v>BIA (100-297)</v>
      </c>
      <c r="C27" s="221"/>
      <c r="D27" s="231">
        <v>100000</v>
      </c>
      <c r="E27" s="228"/>
      <c r="F27" s="213"/>
      <c r="G27" s="213"/>
      <c r="H27" s="213"/>
      <c r="I27" s="229"/>
      <c r="J27" s="213"/>
      <c r="K27" s="228"/>
      <c r="L27" s="213">
        <f>D27-F27-H27-J27</f>
        <v>100000</v>
      </c>
    </row>
    <row r="28" spans="1:256" x14ac:dyDescent="0.25">
      <c r="B28" s="221" t="str">
        <f>'Exh B Carryforward'!A28</f>
        <v xml:space="preserve">Tribal </v>
      </c>
      <c r="C28" s="221"/>
      <c r="D28" s="231">
        <v>64029</v>
      </c>
      <c r="E28" s="228"/>
      <c r="F28" s="229">
        <f>D28</f>
        <v>64029</v>
      </c>
      <c r="G28" s="213"/>
      <c r="H28" s="213"/>
      <c r="I28" s="229"/>
      <c r="J28" s="213"/>
      <c r="K28" s="228"/>
      <c r="L28" s="213">
        <f>D28-F28-H28-J28</f>
        <v>0</v>
      </c>
    </row>
    <row r="29" spans="1:256" x14ac:dyDescent="0.25">
      <c r="B29" s="221"/>
      <c r="C29" s="221"/>
      <c r="D29" s="213"/>
      <c r="E29" s="228"/>
      <c r="F29" s="213"/>
      <c r="G29" s="213"/>
      <c r="H29" s="213"/>
      <c r="I29" s="229"/>
      <c r="J29" s="213"/>
      <c r="K29" s="228"/>
      <c r="L29" s="213"/>
    </row>
    <row r="30" spans="1:256" s="238" customFormat="1" ht="15.75" thickBot="1" x14ac:dyDescent="0.3">
      <c r="B30" s="251" t="s">
        <v>24</v>
      </c>
      <c r="C30" s="239"/>
      <c r="D30" s="243">
        <f>SUM(D8:D29)</f>
        <v>901204</v>
      </c>
      <c r="E30" s="240"/>
      <c r="F30" s="243">
        <f>SUM(F8:F29)</f>
        <v>96905</v>
      </c>
      <c r="G30" s="244"/>
      <c r="H30" s="243">
        <f>SUM(H8:H29)</f>
        <v>92717</v>
      </c>
      <c r="I30" s="245"/>
      <c r="J30" s="243">
        <f>SUM(J8:J29)</f>
        <v>0</v>
      </c>
      <c r="K30" s="246"/>
      <c r="L30" s="243">
        <f>SUM(L8:L29)</f>
        <v>711582</v>
      </c>
      <c r="M30" s="293" t="s">
        <v>399</v>
      </c>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c r="DC30" s="242"/>
      <c r="DD30" s="242"/>
      <c r="DE30" s="242"/>
      <c r="DF30" s="242"/>
      <c r="DG30" s="242"/>
      <c r="DH30" s="242"/>
      <c r="DI30" s="242"/>
      <c r="DJ30" s="242"/>
      <c r="DK30" s="242"/>
      <c r="DL30" s="242"/>
      <c r="DM30" s="242"/>
      <c r="DN30" s="242"/>
      <c r="DO30" s="242"/>
      <c r="DP30" s="242"/>
      <c r="DQ30" s="242"/>
      <c r="DR30" s="242"/>
      <c r="DS30" s="242"/>
      <c r="DT30" s="242"/>
      <c r="DU30" s="242"/>
      <c r="DV30" s="24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c r="EZ30" s="242"/>
      <c r="FA30" s="242"/>
      <c r="FB30" s="242"/>
      <c r="FC30" s="242"/>
      <c r="FD30" s="242"/>
      <c r="FE30" s="242"/>
      <c r="FF30" s="242"/>
      <c r="FG30" s="242"/>
      <c r="FH30" s="242"/>
      <c r="FI30" s="242"/>
      <c r="FJ30" s="242"/>
      <c r="FK30" s="242"/>
      <c r="FL30" s="242"/>
      <c r="FM30" s="242"/>
      <c r="FN30" s="242"/>
      <c r="FO30" s="242"/>
      <c r="FP30" s="242"/>
      <c r="FQ30" s="242"/>
      <c r="FR30" s="242"/>
      <c r="FS30" s="242"/>
      <c r="FT30" s="242"/>
      <c r="FU30" s="242"/>
      <c r="FV30" s="242"/>
      <c r="FW30" s="242"/>
      <c r="FX30" s="242"/>
      <c r="FY30" s="242"/>
      <c r="FZ30" s="242"/>
      <c r="GA30" s="242"/>
      <c r="GB30" s="242"/>
      <c r="GC30" s="242"/>
      <c r="GD30" s="242"/>
      <c r="GE30" s="242"/>
      <c r="GF30" s="242"/>
      <c r="GG30" s="242"/>
      <c r="GH30" s="242"/>
      <c r="GI30" s="242"/>
      <c r="GJ30" s="242"/>
      <c r="GK30" s="242"/>
      <c r="GL30" s="242"/>
      <c r="GM30" s="242"/>
      <c r="GN30" s="242"/>
      <c r="GO30" s="242"/>
      <c r="GP30" s="242"/>
      <c r="GQ30" s="242"/>
      <c r="GR30" s="242"/>
      <c r="GS30" s="242"/>
      <c r="GT30" s="242"/>
      <c r="GU30" s="242"/>
      <c r="GV30" s="242"/>
      <c r="GW30" s="242"/>
      <c r="GX30" s="242"/>
      <c r="GY30" s="242"/>
      <c r="GZ30" s="242"/>
      <c r="HA30" s="242"/>
      <c r="HB30" s="242"/>
      <c r="HC30" s="242"/>
      <c r="HD30" s="242"/>
      <c r="HE30" s="242"/>
      <c r="HF30" s="242"/>
      <c r="HG30" s="242"/>
      <c r="HH30" s="242"/>
      <c r="HI30" s="242"/>
      <c r="HJ30" s="242"/>
      <c r="HK30" s="242"/>
      <c r="HL30" s="242"/>
      <c r="HM30" s="242"/>
      <c r="HN30" s="242"/>
      <c r="HO30" s="242"/>
      <c r="HP30" s="242"/>
      <c r="HQ30" s="242"/>
      <c r="HR30" s="242"/>
      <c r="HS30" s="242"/>
      <c r="HT30" s="242"/>
      <c r="HU30" s="242"/>
      <c r="HV30" s="242"/>
      <c r="HW30" s="242"/>
      <c r="HX30" s="242"/>
      <c r="HY30" s="242"/>
      <c r="HZ30" s="242"/>
      <c r="IA30" s="242"/>
      <c r="IB30" s="242"/>
      <c r="IC30" s="242"/>
      <c r="ID30" s="242"/>
      <c r="IE30" s="242"/>
      <c r="IF30" s="242"/>
      <c r="IG30" s="242"/>
      <c r="IH30" s="242"/>
      <c r="II30" s="242"/>
      <c r="IJ30" s="242"/>
      <c r="IK30" s="242"/>
      <c r="IL30" s="242"/>
      <c r="IM30" s="242"/>
      <c r="IN30" s="242"/>
      <c r="IO30" s="242"/>
      <c r="IP30" s="242"/>
      <c r="IQ30" s="242"/>
      <c r="IR30" s="242"/>
      <c r="IS30" s="242"/>
      <c r="IT30" s="242"/>
      <c r="IU30" s="242"/>
      <c r="IV30" s="242"/>
    </row>
    <row r="31" spans="1:256" s="238" customFormat="1" ht="15.75" thickTop="1" x14ac:dyDescent="0.25">
      <c r="B31" s="251"/>
      <c r="C31" s="239"/>
      <c r="D31" s="244"/>
      <c r="E31" s="240"/>
      <c r="F31" s="244"/>
      <c r="G31" s="244"/>
      <c r="H31" s="244"/>
      <c r="I31" s="245"/>
      <c r="J31" s="244"/>
      <c r="K31" s="246"/>
      <c r="L31" s="244"/>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2"/>
      <c r="GM31" s="242"/>
      <c r="GN31" s="242"/>
      <c r="GO31" s="242"/>
      <c r="GP31" s="242"/>
      <c r="GQ31" s="242"/>
      <c r="GR31" s="242"/>
      <c r="GS31" s="242"/>
      <c r="GT31" s="242"/>
      <c r="GU31" s="242"/>
      <c r="GV31" s="242"/>
      <c r="GW31" s="242"/>
      <c r="GX31" s="242"/>
      <c r="GY31" s="242"/>
      <c r="GZ31" s="242"/>
      <c r="HA31" s="242"/>
      <c r="HB31" s="242"/>
      <c r="HC31" s="242"/>
      <c r="HD31" s="242"/>
      <c r="HE31" s="242"/>
      <c r="HF31" s="242"/>
      <c r="HG31" s="242"/>
      <c r="HH31" s="242"/>
      <c r="HI31" s="242"/>
      <c r="HJ31" s="242"/>
      <c r="HK31" s="242"/>
      <c r="HL31" s="242"/>
      <c r="HM31" s="242"/>
      <c r="HN31" s="242"/>
      <c r="HO31" s="242"/>
      <c r="HP31" s="242"/>
      <c r="HQ31" s="242"/>
      <c r="HR31" s="242"/>
      <c r="HS31" s="242"/>
      <c r="HT31" s="242"/>
      <c r="HU31" s="242"/>
      <c r="HV31" s="242"/>
      <c r="HW31" s="242"/>
      <c r="HX31" s="242"/>
      <c r="HY31" s="242"/>
      <c r="HZ31" s="242"/>
      <c r="IA31" s="242"/>
      <c r="IB31" s="242"/>
      <c r="IC31" s="242"/>
      <c r="ID31" s="242"/>
      <c r="IE31" s="242"/>
      <c r="IF31" s="242"/>
      <c r="IG31" s="242"/>
      <c r="IH31" s="242"/>
      <c r="II31" s="242"/>
      <c r="IJ31" s="242"/>
      <c r="IK31" s="242"/>
      <c r="IL31" s="242"/>
      <c r="IM31" s="242"/>
      <c r="IN31" s="242"/>
      <c r="IO31" s="242"/>
      <c r="IP31" s="242"/>
      <c r="IQ31" s="242"/>
      <c r="IR31" s="242"/>
      <c r="IS31" s="242"/>
      <c r="IT31" s="242"/>
      <c r="IU31" s="242"/>
      <c r="IV31" s="242"/>
    </row>
    <row r="32" spans="1:256" ht="45.6" customHeight="1" x14ac:dyDescent="0.25">
      <c r="B32" s="232"/>
      <c r="C32" s="221"/>
      <c r="D32" s="278" t="s">
        <v>337</v>
      </c>
      <c r="E32" s="233"/>
      <c r="F32" s="232"/>
      <c r="G32" s="232"/>
      <c r="H32" s="232"/>
      <c r="I32" s="234"/>
      <c r="J32" s="221"/>
      <c r="K32" s="234"/>
    </row>
    <row r="33" spans="2:18" x14ac:dyDescent="0.25">
      <c r="B33" s="232"/>
      <c r="C33" s="221"/>
      <c r="D33" s="320"/>
      <c r="E33" s="233"/>
      <c r="F33" s="232"/>
      <c r="G33" s="232"/>
      <c r="H33" s="232"/>
      <c r="I33" s="234"/>
      <c r="J33" s="221"/>
      <c r="K33" s="234"/>
      <c r="L33" s="319">
        <f>SUM(D30-F30-H30-J30)</f>
        <v>711582</v>
      </c>
    </row>
    <row r="34" spans="2:18" x14ac:dyDescent="0.25">
      <c r="B34" s="232"/>
      <c r="C34" s="221"/>
      <c r="D34" s="232"/>
      <c r="E34" s="233"/>
      <c r="F34" s="232"/>
      <c r="G34" s="232"/>
      <c r="H34" s="232"/>
      <c r="I34" s="234"/>
      <c r="J34" s="221"/>
      <c r="K34" s="234"/>
      <c r="L34" s="213" t="s">
        <v>275</v>
      </c>
    </row>
    <row r="35" spans="2:18" x14ac:dyDescent="0.25">
      <c r="B35" s="232"/>
      <c r="C35" s="221"/>
      <c r="D35" s="232"/>
      <c r="E35" s="233"/>
      <c r="F35" s="232"/>
      <c r="G35" s="232"/>
      <c r="H35" s="232"/>
      <c r="I35" s="234"/>
      <c r="J35" s="221"/>
      <c r="K35" s="234"/>
      <c r="L35" s="232"/>
    </row>
    <row r="36" spans="2:18" ht="83.25" customHeight="1" x14ac:dyDescent="0.25">
      <c r="B36" s="373" t="s">
        <v>416</v>
      </c>
      <c r="C36" s="373"/>
      <c r="D36" s="373"/>
      <c r="E36" s="373"/>
      <c r="F36" s="373"/>
      <c r="G36" s="373"/>
      <c r="H36" s="373"/>
      <c r="I36" s="373"/>
      <c r="J36" s="373"/>
      <c r="K36" s="373"/>
      <c r="L36" s="373"/>
      <c r="M36" s="235"/>
      <c r="N36" s="235"/>
      <c r="O36" s="235"/>
      <c r="P36" s="235"/>
      <c r="Q36" s="235"/>
    </row>
    <row r="37" spans="2:18" x14ac:dyDescent="0.25">
      <c r="B37" s="236"/>
    </row>
    <row r="38" spans="2:18" ht="15" customHeight="1" x14ac:dyDescent="0.25">
      <c r="B38" s="372" t="s">
        <v>415</v>
      </c>
      <c r="C38" s="372"/>
      <c r="D38" s="372"/>
      <c r="E38" s="372"/>
      <c r="F38" s="372"/>
      <c r="G38" s="372"/>
      <c r="H38" s="372"/>
      <c r="I38" s="372"/>
      <c r="J38" s="372"/>
      <c r="K38" s="372"/>
      <c r="L38" s="372"/>
    </row>
    <row r="39" spans="2:18" x14ac:dyDescent="0.25">
      <c r="B39" s="237"/>
      <c r="C39" s="237"/>
      <c r="D39" s="237"/>
      <c r="E39" s="237"/>
      <c r="F39" s="237"/>
      <c r="G39" s="237"/>
      <c r="H39" s="237"/>
      <c r="I39" s="237"/>
      <c r="J39" s="237"/>
      <c r="K39" s="237"/>
      <c r="L39" s="237"/>
    </row>
    <row r="40" spans="2:18" ht="68.25" customHeight="1" x14ac:dyDescent="0.25">
      <c r="B40" s="374" t="s">
        <v>417</v>
      </c>
      <c r="C40" s="374"/>
      <c r="D40" s="374"/>
      <c r="E40" s="374"/>
      <c r="F40" s="374"/>
      <c r="G40" s="374"/>
      <c r="H40" s="374"/>
      <c r="I40" s="374"/>
      <c r="J40" s="374"/>
      <c r="K40" s="374"/>
      <c r="L40" s="374"/>
      <c r="M40" s="66"/>
      <c r="N40" s="66"/>
      <c r="O40" s="66"/>
      <c r="P40" s="250"/>
      <c r="Q40" s="250"/>
      <c r="R40" s="250"/>
    </row>
    <row r="41" spans="2:18" x14ac:dyDescent="0.25">
      <c r="B41" s="237"/>
      <c r="C41" s="237"/>
      <c r="D41" s="237"/>
      <c r="E41" s="237"/>
      <c r="F41" s="237"/>
      <c r="G41" s="237"/>
      <c r="H41" s="237"/>
      <c r="I41" s="237"/>
      <c r="J41" s="237"/>
      <c r="K41" s="237"/>
      <c r="L41" s="237"/>
    </row>
    <row r="42" spans="2:18" x14ac:dyDescent="0.25">
      <c r="B42" s="237"/>
      <c r="C42" s="237"/>
      <c r="D42" s="237"/>
      <c r="E42" s="237"/>
      <c r="F42" s="237"/>
      <c r="G42" s="237"/>
      <c r="H42" s="237"/>
      <c r="I42" s="237"/>
      <c r="J42" s="237"/>
      <c r="K42" s="237"/>
      <c r="L42" s="237"/>
    </row>
    <row r="43" spans="2:18" x14ac:dyDescent="0.25">
      <c r="B43" s="237"/>
      <c r="C43" s="237"/>
      <c r="D43" s="237"/>
      <c r="E43" s="237"/>
      <c r="F43" s="237"/>
      <c r="G43" s="237"/>
      <c r="H43" s="237"/>
      <c r="I43" s="237"/>
      <c r="J43" s="237"/>
      <c r="K43" s="237"/>
      <c r="L43" s="237"/>
    </row>
  </sheetData>
  <mergeCells count="7">
    <mergeCell ref="B38:L38"/>
    <mergeCell ref="B36:L36"/>
    <mergeCell ref="B40:L40"/>
    <mergeCell ref="A1:D1"/>
    <mergeCell ref="A2:B2"/>
    <mergeCell ref="B3:F3"/>
    <mergeCell ref="A4:L4"/>
  </mergeCells>
  <printOptions headings="1"/>
  <pageMargins left="0.2" right="0.45" top="1" bottom="0.75" header="0.3" footer="0.3"/>
  <pageSetup scale="75" orientation="portrait" horizontalDpi="0" verticalDpi="0" r:id="rId1"/>
  <headerFooter>
    <oddFooter>&amp;L&amp;F&amp;C&amp;A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11"/>
  <sheetViews>
    <sheetView zoomScale="90" zoomScaleNormal="90" workbookViewId="0">
      <pane ySplit="10" topLeftCell="A178" activePane="bottomLeft" state="frozen"/>
      <selection activeCell="A40" sqref="A40:Q40"/>
      <selection pane="bottomLeft" activeCell="D198" sqref="D198:O198"/>
    </sheetView>
  </sheetViews>
  <sheetFormatPr defaultColWidth="9.140625" defaultRowHeight="13.5" customHeight="1" x14ac:dyDescent="0.2"/>
  <cols>
    <col min="1" max="1" width="7" style="12" customWidth="1"/>
    <col min="2" max="2" width="2.7109375" style="12" customWidth="1"/>
    <col min="3" max="3" width="8.140625" style="12" customWidth="1"/>
    <col min="4" max="4" width="28.5703125" style="12" customWidth="1"/>
    <col min="5" max="5" width="13.7109375" style="12" bestFit="1" customWidth="1"/>
    <col min="6" max="6" width="1.7109375" style="12" customWidth="1"/>
    <col min="7" max="7" width="10.85546875" style="12" customWidth="1"/>
    <col min="8" max="8" width="1.7109375" style="12" customWidth="1"/>
    <col min="9" max="9" width="12.5703125" style="12" bestFit="1" customWidth="1"/>
    <col min="10" max="10" width="1.7109375" style="12" customWidth="1"/>
    <col min="11" max="11" width="12.140625" style="12" customWidth="1"/>
    <col min="12" max="12" width="1.7109375" style="12" customWidth="1"/>
    <col min="13" max="13" width="11.7109375" style="12" customWidth="1"/>
    <col min="14" max="14" width="1.7109375" style="12" customWidth="1"/>
    <col min="15" max="15" width="15" style="12" bestFit="1" customWidth="1"/>
    <col min="16" max="16384" width="9.140625" style="12"/>
  </cols>
  <sheetData>
    <row r="1" spans="1:15" ht="18.75" x14ac:dyDescent="0.3">
      <c r="B1" s="96" t="str">
        <f>Entity</f>
        <v>Name of Tribe</v>
      </c>
      <c r="C1" s="41"/>
      <c r="D1" s="41"/>
      <c r="E1" s="41"/>
      <c r="F1" s="41"/>
      <c r="G1" s="41"/>
      <c r="H1" s="41"/>
      <c r="I1" s="41"/>
      <c r="J1" s="41"/>
      <c r="K1" s="41"/>
      <c r="L1" s="41"/>
      <c r="M1" s="41"/>
      <c r="N1" s="41"/>
      <c r="O1" s="110" t="s">
        <v>139</v>
      </c>
    </row>
    <row r="2" spans="1:15" ht="18" customHeight="1" x14ac:dyDescent="0.3">
      <c r="B2" s="96" t="s">
        <v>0</v>
      </c>
      <c r="C2" s="41"/>
      <c r="D2" s="41"/>
      <c r="E2" s="41"/>
      <c r="F2" s="41"/>
      <c r="G2" s="41"/>
      <c r="H2" s="41"/>
      <c r="I2" s="41"/>
      <c r="J2" s="41"/>
      <c r="K2" s="41"/>
      <c r="L2" s="41"/>
      <c r="M2" s="41"/>
      <c r="N2" s="41"/>
      <c r="O2" s="41"/>
    </row>
    <row r="3" spans="1:15" ht="18" customHeight="1" x14ac:dyDescent="0.3">
      <c r="B3" s="96" t="str">
        <f>'start here-do not delete'!D31</f>
        <v>FY 2025</v>
      </c>
      <c r="C3" s="41"/>
      <c r="D3" s="96" t="s">
        <v>306</v>
      </c>
    </row>
    <row r="4" spans="1:15" ht="13.5" customHeight="1" x14ac:dyDescent="0.25">
      <c r="B4" s="2"/>
      <c r="C4" s="64"/>
      <c r="D4" s="64"/>
      <c r="E4" s="2"/>
      <c r="F4" s="295"/>
      <c r="G4" s="295"/>
      <c r="H4" s="295"/>
      <c r="I4" s="295" t="s">
        <v>350</v>
      </c>
      <c r="J4" s="295"/>
      <c r="K4" s="295"/>
      <c r="L4" s="295"/>
      <c r="M4" s="295"/>
      <c r="N4" s="64"/>
      <c r="O4" s="64"/>
    </row>
    <row r="5" spans="1:15" ht="13.5" customHeight="1" x14ac:dyDescent="0.25">
      <c r="B5" s="2"/>
      <c r="C5" s="64"/>
      <c r="D5" s="64"/>
      <c r="E5" s="2"/>
      <c r="F5" s="44"/>
      <c r="G5" s="44"/>
      <c r="H5" s="44"/>
      <c r="I5" s="44"/>
      <c r="J5" s="44"/>
      <c r="K5" s="44"/>
      <c r="L5" s="44"/>
      <c r="M5" s="44"/>
      <c r="N5" s="64"/>
      <c r="O5" s="64"/>
    </row>
    <row r="6" spans="1:15" ht="13.5" customHeight="1" x14ac:dyDescent="0.25">
      <c r="B6" s="2"/>
      <c r="C6" s="64"/>
      <c r="D6" s="64"/>
      <c r="E6" s="2"/>
      <c r="F6" s="44"/>
      <c r="G6" s="44"/>
      <c r="H6" s="44"/>
      <c r="I6" s="44"/>
      <c r="J6" s="44"/>
      <c r="K6" s="44"/>
      <c r="L6" s="44"/>
      <c r="M6" s="44" t="s">
        <v>30</v>
      </c>
      <c r="N6" s="64"/>
      <c r="O6" s="64"/>
    </row>
    <row r="7" spans="1:15" s="104" customFormat="1" ht="13.5" customHeight="1" x14ac:dyDescent="0.2">
      <c r="B7" s="42"/>
      <c r="C7" s="43"/>
      <c r="D7" s="43"/>
      <c r="E7" s="43" t="s">
        <v>72</v>
      </c>
      <c r="F7" s="43"/>
      <c r="G7" s="44" t="s">
        <v>1</v>
      </c>
      <c r="H7" s="43"/>
      <c r="I7" s="44" t="s">
        <v>353</v>
      </c>
      <c r="J7" s="44"/>
      <c r="K7" s="43"/>
      <c r="L7" s="43"/>
      <c r="M7" s="43" t="s">
        <v>34</v>
      </c>
      <c r="N7" s="43"/>
      <c r="O7" s="43" t="str">
        <f>B3</f>
        <v>FY 2025</v>
      </c>
    </row>
    <row r="8" spans="1:15" s="104" customFormat="1" ht="13.5" customHeight="1" x14ac:dyDescent="0.2">
      <c r="B8" s="42"/>
      <c r="C8" s="43"/>
      <c r="D8" s="43"/>
      <c r="E8" s="43" t="str">
        <f>B3</f>
        <v>FY 2025</v>
      </c>
      <c r="F8" s="42"/>
      <c r="G8" s="43" t="s">
        <v>28</v>
      </c>
      <c r="H8" s="42"/>
      <c r="I8" s="44" t="s">
        <v>110</v>
      </c>
      <c r="J8" s="44"/>
      <c r="K8" s="44" t="s">
        <v>308</v>
      </c>
      <c r="L8" s="42"/>
      <c r="M8" s="44" t="s">
        <v>1</v>
      </c>
      <c r="N8" s="43"/>
      <c r="O8" s="43" t="s">
        <v>307</v>
      </c>
    </row>
    <row r="9" spans="1:15" s="104" customFormat="1" ht="13.5" customHeight="1" thickBot="1" x14ac:dyDescent="0.25">
      <c r="A9" s="206" t="s">
        <v>254</v>
      </c>
      <c r="B9" s="100" t="s">
        <v>134</v>
      </c>
      <c r="C9" s="101"/>
      <c r="D9" s="101"/>
      <c r="E9" s="45" t="s">
        <v>29</v>
      </c>
      <c r="F9" s="45"/>
      <c r="G9" s="45" t="s">
        <v>98</v>
      </c>
      <c r="H9" s="45"/>
      <c r="I9" s="45" t="s">
        <v>354</v>
      </c>
      <c r="J9" s="45"/>
      <c r="K9" s="45" t="s">
        <v>4</v>
      </c>
      <c r="L9" s="46"/>
      <c r="M9" s="264" t="s">
        <v>12</v>
      </c>
      <c r="N9" s="45"/>
      <c r="O9" s="45" t="s">
        <v>36</v>
      </c>
    </row>
    <row r="10" spans="1:15" s="104" customFormat="1" ht="13.5" customHeight="1" x14ac:dyDescent="0.2">
      <c r="B10" s="111"/>
      <c r="C10" s="111"/>
      <c r="D10" s="111"/>
      <c r="E10" s="112"/>
      <c r="F10" s="5"/>
      <c r="G10" s="113"/>
      <c r="H10" s="5"/>
      <c r="I10" s="113"/>
      <c r="J10" s="5"/>
      <c r="K10" s="5"/>
      <c r="L10" s="5"/>
      <c r="M10" s="113"/>
      <c r="N10" s="113"/>
      <c r="O10" s="112"/>
    </row>
    <row r="11" spans="1:15" ht="13.5" customHeight="1" x14ac:dyDescent="0.2">
      <c r="B11" s="296" t="s">
        <v>37</v>
      </c>
      <c r="C11" s="296"/>
      <c r="D11" s="296"/>
      <c r="E11" s="5"/>
      <c r="F11" s="5"/>
      <c r="G11" s="14"/>
      <c r="H11" s="5"/>
      <c r="I11" s="14"/>
      <c r="J11" s="5"/>
      <c r="K11" s="5"/>
      <c r="L11" s="5"/>
      <c r="M11" s="14"/>
      <c r="N11" s="14"/>
      <c r="O11" s="5"/>
    </row>
    <row r="12" spans="1:15" ht="13.5" customHeight="1" x14ac:dyDescent="0.2">
      <c r="B12" s="102"/>
      <c r="C12" s="102"/>
      <c r="D12" s="102"/>
      <c r="E12" s="5"/>
      <c r="F12" s="5"/>
      <c r="G12" s="14"/>
      <c r="H12" s="5"/>
      <c r="I12" s="14"/>
      <c r="J12" s="5"/>
      <c r="K12" s="5"/>
      <c r="L12" s="5"/>
      <c r="M12" s="14"/>
      <c r="N12" s="14"/>
      <c r="O12" s="5"/>
    </row>
    <row r="13" spans="1:15" ht="13.5" customHeight="1" x14ac:dyDescent="0.2">
      <c r="B13" s="103" t="s">
        <v>38</v>
      </c>
      <c r="C13" s="27"/>
      <c r="D13" s="27"/>
      <c r="E13" s="5"/>
      <c r="F13" s="5"/>
      <c r="G13" s="14"/>
      <c r="H13" s="5"/>
      <c r="I13" s="14"/>
      <c r="J13" s="5"/>
      <c r="K13" s="5"/>
      <c r="L13" s="5"/>
      <c r="M13" s="14"/>
      <c r="N13" s="14"/>
      <c r="O13" s="5"/>
    </row>
    <row r="14" spans="1:15" ht="13.5" customHeight="1" x14ac:dyDescent="0.2">
      <c r="B14" s="102"/>
      <c r="C14" s="102"/>
      <c r="D14" s="102"/>
      <c r="E14" s="5"/>
      <c r="G14" s="14"/>
      <c r="I14" s="14"/>
      <c r="M14" s="14"/>
      <c r="N14" s="14"/>
      <c r="O14" s="5"/>
    </row>
    <row r="15" spans="1:15" ht="13.5" customHeight="1" x14ac:dyDescent="0.2">
      <c r="B15" s="12" t="s">
        <v>142</v>
      </c>
    </row>
    <row r="16" spans="1:15" ht="13.5" customHeight="1" x14ac:dyDescent="0.2">
      <c r="B16" s="12" t="s">
        <v>157</v>
      </c>
    </row>
    <row r="17" spans="2:15" ht="13.5" customHeight="1" x14ac:dyDescent="0.2">
      <c r="C17" s="12" t="s">
        <v>39</v>
      </c>
      <c r="E17" s="346">
        <v>4000000</v>
      </c>
      <c r="F17" s="317"/>
      <c r="G17" s="317"/>
      <c r="H17" s="317"/>
      <c r="I17" s="317"/>
      <c r="J17" s="317"/>
      <c r="K17" s="346">
        <v>1872000</v>
      </c>
      <c r="L17" s="23"/>
      <c r="M17" s="23"/>
      <c r="N17" s="114"/>
      <c r="O17" s="6">
        <f>E17-SUM(F17:N17)</f>
        <v>2128000</v>
      </c>
    </row>
    <row r="18" spans="2:15" ht="13.5" customHeight="1" x14ac:dyDescent="0.2">
      <c r="C18" s="12" t="s">
        <v>40</v>
      </c>
      <c r="E18" s="317">
        <v>70000</v>
      </c>
      <c r="F18" s="317"/>
      <c r="G18" s="317"/>
      <c r="H18" s="317"/>
      <c r="I18" s="317"/>
      <c r="J18" s="317"/>
      <c r="K18" s="317">
        <v>10000</v>
      </c>
      <c r="L18" s="23"/>
      <c r="M18" s="23"/>
      <c r="N18" s="114"/>
      <c r="O18" s="6">
        <f>E18-SUM(F18:N18)</f>
        <v>60000</v>
      </c>
    </row>
    <row r="19" spans="2:15" ht="13.5" customHeight="1" x14ac:dyDescent="0.2">
      <c r="C19" s="12" t="s">
        <v>41</v>
      </c>
      <c r="E19" s="317">
        <v>80000</v>
      </c>
      <c r="F19" s="317"/>
      <c r="G19" s="317"/>
      <c r="H19" s="317"/>
      <c r="I19" s="317"/>
      <c r="J19" s="317"/>
      <c r="K19" s="317">
        <v>44000</v>
      </c>
      <c r="L19" s="23"/>
      <c r="M19" s="23"/>
      <c r="O19" s="6">
        <f>E19-SUM(F19:N19)</f>
        <v>36000</v>
      </c>
    </row>
    <row r="20" spans="2:15" ht="13.5" customHeight="1" x14ac:dyDescent="0.2">
      <c r="F20" s="6"/>
      <c r="H20" s="6"/>
      <c r="J20" s="6"/>
      <c r="L20" s="6"/>
      <c r="O20" s="6">
        <f>E20-SUM(F20:N20)</f>
        <v>0</v>
      </c>
    </row>
    <row r="21" spans="2:15" ht="13.5" customHeight="1" x14ac:dyDescent="0.2">
      <c r="F21" s="6"/>
      <c r="H21" s="6"/>
      <c r="J21" s="6"/>
      <c r="L21" s="6"/>
    </row>
    <row r="22" spans="2:15" ht="13.5" customHeight="1" x14ac:dyDescent="0.2">
      <c r="C22" s="12" t="s">
        <v>167</v>
      </c>
      <c r="E22" s="92">
        <f t="shared" ref="E22:M22" si="0">SUM(E17:E21)</f>
        <v>4150000</v>
      </c>
      <c r="F22" s="5"/>
      <c r="G22" s="92">
        <f t="shared" si="0"/>
        <v>0</v>
      </c>
      <c r="H22" s="5"/>
      <c r="I22" s="92">
        <f t="shared" si="0"/>
        <v>0</v>
      </c>
      <c r="J22" s="5"/>
      <c r="K22" s="92">
        <f>SUM(K17:K21)</f>
        <v>1926000</v>
      </c>
      <c r="L22" s="5"/>
      <c r="M22" s="92">
        <f t="shared" si="0"/>
        <v>0</v>
      </c>
      <c r="O22" s="92">
        <f>SUM(O17:O21)</f>
        <v>2224000</v>
      </c>
    </row>
    <row r="23" spans="2:15" ht="13.5" customHeight="1" x14ac:dyDescent="0.2">
      <c r="B23" s="102"/>
      <c r="C23" s="102"/>
      <c r="D23" s="102"/>
      <c r="E23" s="5"/>
      <c r="F23" s="6"/>
      <c r="G23" s="14"/>
      <c r="H23" s="6"/>
      <c r="I23" s="14"/>
      <c r="J23" s="6"/>
      <c r="K23" s="14"/>
      <c r="L23" s="6"/>
      <c r="M23" s="14"/>
      <c r="N23" s="14"/>
      <c r="O23" s="5"/>
    </row>
    <row r="24" spans="2:15" ht="13.5" customHeight="1" x14ac:dyDescent="0.2">
      <c r="B24" s="12" t="s">
        <v>42</v>
      </c>
      <c r="F24" s="6"/>
      <c r="H24" s="6"/>
      <c r="J24" s="6"/>
      <c r="L24" s="6"/>
    </row>
    <row r="25" spans="2:15" ht="13.5" customHeight="1" x14ac:dyDescent="0.2">
      <c r="B25" s="12" t="s">
        <v>158</v>
      </c>
      <c r="F25" s="6"/>
      <c r="H25" s="6"/>
      <c r="J25" s="6"/>
      <c r="L25" s="6"/>
    </row>
    <row r="26" spans="2:15" ht="13.5" customHeight="1" x14ac:dyDescent="0.2">
      <c r="C26" s="12" t="s">
        <v>43</v>
      </c>
      <c r="E26" s="317">
        <v>5000000</v>
      </c>
      <c r="F26" s="317"/>
      <c r="G26" s="348"/>
      <c r="H26" s="317"/>
      <c r="I26" s="348"/>
      <c r="J26" s="317"/>
      <c r="K26" s="317">
        <v>2020000</v>
      </c>
      <c r="L26" s="27"/>
      <c r="M26" s="27"/>
      <c r="O26" s="6">
        <f>E26-SUM(F26:N26)</f>
        <v>2980000</v>
      </c>
    </row>
    <row r="27" spans="2:15" ht="13.5" customHeight="1" x14ac:dyDescent="0.2">
      <c r="C27" s="12" t="s">
        <v>124</v>
      </c>
      <c r="E27" s="317">
        <v>300000</v>
      </c>
      <c r="F27" s="317"/>
      <c r="G27" s="348"/>
      <c r="H27" s="317"/>
      <c r="I27" s="348"/>
      <c r="J27" s="317"/>
      <c r="K27" s="317">
        <v>184000</v>
      </c>
      <c r="L27" s="27"/>
      <c r="M27" s="27"/>
      <c r="O27" s="6">
        <f>E27-SUM(F27:N27)</f>
        <v>116000</v>
      </c>
    </row>
    <row r="28" spans="2:15" ht="13.5" customHeight="1" x14ac:dyDescent="0.2">
      <c r="C28" s="12" t="s">
        <v>146</v>
      </c>
      <c r="E28" s="317">
        <v>800000</v>
      </c>
      <c r="F28" s="317"/>
      <c r="G28" s="348"/>
      <c r="H28" s="317"/>
      <c r="I28" s="348"/>
      <c r="J28" s="317"/>
      <c r="K28" s="317">
        <v>237000</v>
      </c>
      <c r="L28" s="27"/>
      <c r="M28" s="27"/>
      <c r="O28" s="6">
        <f>E28-SUM(F28:N28)</f>
        <v>563000</v>
      </c>
    </row>
    <row r="29" spans="2:15" ht="13.5" customHeight="1" x14ac:dyDescent="0.2">
      <c r="C29" s="12" t="s">
        <v>217</v>
      </c>
      <c r="E29" s="317">
        <v>350000</v>
      </c>
      <c r="F29" s="317"/>
      <c r="G29" s="348"/>
      <c r="H29" s="317"/>
      <c r="I29" s="348"/>
      <c r="J29" s="317"/>
      <c r="K29" s="317">
        <v>230000</v>
      </c>
      <c r="L29" s="27"/>
      <c r="M29" s="27"/>
      <c r="O29" s="6">
        <f>E29-SUM(F29:N29)</f>
        <v>120000</v>
      </c>
    </row>
    <row r="30" spans="2:15" ht="13.5" customHeight="1" x14ac:dyDescent="0.2">
      <c r="C30" s="12" t="s">
        <v>147</v>
      </c>
      <c r="F30" s="5"/>
      <c r="H30" s="5"/>
      <c r="J30" s="5"/>
      <c r="K30" s="27"/>
      <c r="L30" s="27"/>
      <c r="M30" s="27"/>
      <c r="O30" s="6">
        <f>E30-SUM(F30:N30)</f>
        <v>0</v>
      </c>
    </row>
    <row r="31" spans="2:15" ht="13.5" customHeight="1" x14ac:dyDescent="0.2">
      <c r="F31" s="3"/>
      <c r="H31" s="3"/>
      <c r="J31" s="3"/>
      <c r="L31" s="3"/>
    </row>
    <row r="32" spans="2:15" ht="13.5" customHeight="1" x14ac:dyDescent="0.2">
      <c r="C32" s="12" t="s">
        <v>168</v>
      </c>
      <c r="E32" s="92">
        <f>SUM(E26:E31)</f>
        <v>6450000</v>
      </c>
      <c r="F32" s="3"/>
      <c r="G32" s="92">
        <f>SUM(G26:G31)</f>
        <v>0</v>
      </c>
      <c r="H32" s="3"/>
      <c r="I32" s="92">
        <f>SUM(I26:I31)</f>
        <v>0</v>
      </c>
      <c r="J32" s="3"/>
      <c r="K32" s="92">
        <f>SUM(K26:K31)</f>
        <v>2671000</v>
      </c>
      <c r="L32" s="3"/>
      <c r="M32" s="92">
        <f>SUM(M26:M31)</f>
        <v>0</v>
      </c>
      <c r="O32" s="92">
        <f>SUM(O26:O31)</f>
        <v>3779000</v>
      </c>
    </row>
    <row r="33" spans="2:15" ht="13.5" customHeight="1" x14ac:dyDescent="0.2">
      <c r="E33" s="6"/>
      <c r="F33" s="5"/>
      <c r="G33" s="6"/>
      <c r="H33" s="5"/>
      <c r="I33" s="6"/>
      <c r="J33" s="5"/>
      <c r="K33" s="6"/>
      <c r="L33" s="5"/>
      <c r="M33" s="6"/>
      <c r="O33" s="6"/>
    </row>
    <row r="34" spans="2:15" ht="13.5" customHeight="1" x14ac:dyDescent="0.2">
      <c r="B34" s="104" t="s">
        <v>143</v>
      </c>
      <c r="F34" s="5"/>
      <c r="H34" s="5"/>
      <c r="J34" s="5"/>
      <c r="L34" s="5"/>
    </row>
    <row r="35" spans="2:15" ht="13.5" customHeight="1" x14ac:dyDescent="0.2">
      <c r="F35" s="6"/>
      <c r="H35" s="6"/>
      <c r="J35" s="6"/>
      <c r="L35" s="6"/>
    </row>
    <row r="36" spans="2:15" ht="13.5" customHeight="1" x14ac:dyDescent="0.2">
      <c r="B36" s="12" t="s">
        <v>42</v>
      </c>
      <c r="F36" s="6"/>
      <c r="H36" s="6"/>
      <c r="J36" s="6"/>
      <c r="L36" s="6"/>
    </row>
    <row r="37" spans="2:15" ht="13.5" customHeight="1" x14ac:dyDescent="0.2">
      <c r="C37" s="12" t="s">
        <v>44</v>
      </c>
      <c r="E37" s="317">
        <v>450000</v>
      </c>
      <c r="F37" s="317"/>
      <c r="G37" s="317"/>
      <c r="H37" s="317"/>
      <c r="I37" s="317"/>
      <c r="J37" s="317"/>
      <c r="K37" s="317">
        <v>170000</v>
      </c>
      <c r="L37" s="27"/>
      <c r="M37" s="27"/>
      <c r="O37" s="6">
        <f t="shared" ref="O37:O42" si="1">E37-SUM(F37:N37)</f>
        <v>280000</v>
      </c>
    </row>
    <row r="38" spans="2:15" ht="13.5" customHeight="1" x14ac:dyDescent="0.2">
      <c r="C38" s="12" t="s">
        <v>45</v>
      </c>
      <c r="E38" s="317">
        <v>100000</v>
      </c>
      <c r="F38" s="317"/>
      <c r="G38" s="317"/>
      <c r="H38" s="317"/>
      <c r="I38" s="317"/>
      <c r="J38" s="317"/>
      <c r="K38" s="317">
        <v>70000</v>
      </c>
      <c r="L38" s="27"/>
      <c r="M38" s="27"/>
      <c r="O38" s="6">
        <f t="shared" si="1"/>
        <v>30000</v>
      </c>
    </row>
    <row r="39" spans="2:15" ht="13.5" customHeight="1" x14ac:dyDescent="0.2">
      <c r="C39" s="12" t="s">
        <v>46</v>
      </c>
      <c r="E39" s="317">
        <v>87000</v>
      </c>
      <c r="F39" s="317"/>
      <c r="G39" s="317"/>
      <c r="H39" s="317"/>
      <c r="I39" s="317"/>
      <c r="J39" s="317"/>
      <c r="K39" s="317">
        <v>72000</v>
      </c>
      <c r="L39" s="27"/>
      <c r="M39" s="27"/>
      <c r="O39" s="6">
        <f t="shared" si="1"/>
        <v>15000</v>
      </c>
    </row>
    <row r="40" spans="2:15" ht="13.5" customHeight="1" x14ac:dyDescent="0.2">
      <c r="C40" s="12" t="s">
        <v>47</v>
      </c>
      <c r="E40" s="317">
        <v>448000</v>
      </c>
      <c r="F40" s="317"/>
      <c r="G40" s="317"/>
      <c r="H40" s="317"/>
      <c r="I40" s="317"/>
      <c r="J40" s="317"/>
      <c r="K40" s="317">
        <v>418400</v>
      </c>
      <c r="L40" s="27"/>
      <c r="M40" s="27"/>
      <c r="O40" s="6">
        <f t="shared" si="1"/>
        <v>29600</v>
      </c>
    </row>
    <row r="41" spans="2:15" ht="13.5" customHeight="1" x14ac:dyDescent="0.2">
      <c r="C41" s="12" t="s">
        <v>202</v>
      </c>
      <c r="F41" s="6"/>
      <c r="H41" s="6"/>
      <c r="J41" s="6"/>
      <c r="K41" s="27"/>
      <c r="L41" s="27"/>
      <c r="M41" s="27"/>
      <c r="O41" s="6">
        <f t="shared" si="1"/>
        <v>0</v>
      </c>
    </row>
    <row r="42" spans="2:15" ht="13.5" customHeight="1" x14ac:dyDescent="0.2">
      <c r="C42" s="12" t="s">
        <v>259</v>
      </c>
      <c r="F42" s="6"/>
      <c r="H42" s="6"/>
      <c r="J42" s="6"/>
      <c r="K42" s="27"/>
      <c r="L42" s="27"/>
      <c r="M42" s="27"/>
      <c r="O42" s="6">
        <f t="shared" si="1"/>
        <v>0</v>
      </c>
    </row>
    <row r="43" spans="2:15" ht="13.5" customHeight="1" x14ac:dyDescent="0.2">
      <c r="F43" s="5"/>
      <c r="H43" s="5"/>
      <c r="J43" s="5"/>
      <c r="L43" s="5"/>
    </row>
    <row r="44" spans="2:15" ht="13.5" customHeight="1" x14ac:dyDescent="0.2">
      <c r="C44" s="12" t="s">
        <v>169</v>
      </c>
      <c r="E44" s="92">
        <f>SUM(E37:E43)</f>
        <v>1085000</v>
      </c>
      <c r="F44" s="3"/>
      <c r="G44" s="92">
        <f>SUM(G37:G43)</f>
        <v>0</v>
      </c>
      <c r="H44" s="3"/>
      <c r="I44" s="92">
        <f>SUM(I37:I43)</f>
        <v>0</v>
      </c>
      <c r="J44" s="3"/>
      <c r="K44" s="92">
        <f>SUM(K37:K43)</f>
        <v>730400</v>
      </c>
      <c r="L44" s="3"/>
      <c r="M44" s="92">
        <f>SUM(M37:M43)</f>
        <v>0</v>
      </c>
      <c r="O44" s="92">
        <f>SUM(O37:O43)</f>
        <v>354600</v>
      </c>
    </row>
    <row r="45" spans="2:15" ht="13.5" customHeight="1" x14ac:dyDescent="0.2">
      <c r="F45" s="5"/>
      <c r="H45" s="5"/>
      <c r="J45" s="5"/>
      <c r="L45" s="5"/>
    </row>
    <row r="46" spans="2:15" ht="13.5" customHeight="1" x14ac:dyDescent="0.2">
      <c r="B46" s="12" t="s">
        <v>142</v>
      </c>
      <c r="F46" s="5"/>
      <c r="H46" s="5"/>
      <c r="J46" s="5"/>
      <c r="L46" s="5"/>
    </row>
    <row r="47" spans="2:15" ht="13.5" customHeight="1" x14ac:dyDescent="0.2">
      <c r="B47" s="12" t="s">
        <v>159</v>
      </c>
      <c r="F47" s="5"/>
      <c r="H47" s="5"/>
      <c r="J47" s="5"/>
      <c r="L47" s="5"/>
    </row>
    <row r="48" spans="2:15" ht="13.5" customHeight="1" x14ac:dyDescent="0.2">
      <c r="C48" s="12" t="s">
        <v>48</v>
      </c>
      <c r="E48" s="317">
        <v>35000</v>
      </c>
      <c r="F48" s="317"/>
      <c r="G48" s="317"/>
      <c r="H48" s="317"/>
      <c r="I48" s="317"/>
      <c r="J48" s="317"/>
      <c r="K48" s="317">
        <v>19000</v>
      </c>
      <c r="L48" s="27"/>
      <c r="M48" s="27"/>
      <c r="O48" s="6">
        <f>E48-SUM(F48:N48)</f>
        <v>16000</v>
      </c>
    </row>
    <row r="49" spans="2:15" ht="13.5" customHeight="1" x14ac:dyDescent="0.2">
      <c r="C49" s="12" t="s">
        <v>49</v>
      </c>
      <c r="E49" s="317">
        <v>89000</v>
      </c>
      <c r="F49" s="317"/>
      <c r="G49" s="317"/>
      <c r="H49" s="317"/>
      <c r="I49" s="317"/>
      <c r="J49" s="317"/>
      <c r="K49" s="317">
        <v>63000</v>
      </c>
      <c r="L49" s="27"/>
      <c r="M49" s="27"/>
      <c r="O49" s="6">
        <f>E49-SUM(F49:N49)</f>
        <v>26000</v>
      </c>
    </row>
    <row r="50" spans="2:15" ht="13.5" customHeight="1" x14ac:dyDescent="0.2">
      <c r="B50" s="12" t="s">
        <v>160</v>
      </c>
      <c r="E50" s="317"/>
      <c r="F50" s="317"/>
      <c r="G50" s="317"/>
      <c r="H50" s="317"/>
      <c r="I50" s="317"/>
      <c r="J50" s="317"/>
      <c r="K50" s="317"/>
      <c r="L50" s="27"/>
      <c r="M50" s="27"/>
    </row>
    <row r="51" spans="2:15" ht="13.5" customHeight="1" x14ac:dyDescent="0.2">
      <c r="C51" s="12" t="s">
        <v>50</v>
      </c>
      <c r="E51" s="317">
        <v>37000</v>
      </c>
      <c r="F51" s="317"/>
      <c r="G51" s="317"/>
      <c r="H51" s="317"/>
      <c r="I51" s="317"/>
      <c r="J51" s="317"/>
      <c r="K51" s="317">
        <v>25000</v>
      </c>
      <c r="L51" s="27"/>
      <c r="M51" s="27"/>
      <c r="O51" s="6">
        <f>E51-SUM(F51:N51)</f>
        <v>12000</v>
      </c>
    </row>
    <row r="52" spans="2:15" ht="13.5" customHeight="1" x14ac:dyDescent="0.2">
      <c r="F52" s="23"/>
      <c r="H52" s="23"/>
      <c r="J52" s="23"/>
      <c r="K52" s="27"/>
      <c r="L52" s="27"/>
      <c r="M52" s="27"/>
      <c r="O52" s="6">
        <f>E52-SUM(F52:N52)</f>
        <v>0</v>
      </c>
    </row>
    <row r="53" spans="2:15" ht="13.5" customHeight="1" x14ac:dyDescent="0.2">
      <c r="F53" s="6"/>
      <c r="H53" s="6"/>
      <c r="J53" s="6"/>
      <c r="L53" s="6"/>
    </row>
    <row r="54" spans="2:15" ht="13.5" customHeight="1" x14ac:dyDescent="0.2">
      <c r="C54" s="12" t="s">
        <v>170</v>
      </c>
      <c r="E54" s="92">
        <f>SUM(E48:E53)</f>
        <v>161000</v>
      </c>
      <c r="F54" s="6"/>
      <c r="G54" s="92">
        <f>SUM(G48:G53)</f>
        <v>0</v>
      </c>
      <c r="H54" s="6"/>
      <c r="I54" s="92">
        <f>SUM(I48:I53)</f>
        <v>0</v>
      </c>
      <c r="J54" s="6"/>
      <c r="K54" s="92">
        <f>SUM(K48:K53)</f>
        <v>107000</v>
      </c>
      <c r="L54" s="6"/>
      <c r="M54" s="92">
        <f>SUM(M47:M53)</f>
        <v>0</v>
      </c>
      <c r="O54" s="92">
        <f>SUM(O48:O53)</f>
        <v>54000</v>
      </c>
    </row>
    <row r="55" spans="2:15" ht="13.5" customHeight="1" x14ac:dyDescent="0.2">
      <c r="F55" s="6"/>
      <c r="H55" s="6"/>
      <c r="J55" s="6"/>
      <c r="L55" s="6"/>
    </row>
    <row r="56" spans="2:15" ht="13.5" customHeight="1" x14ac:dyDescent="0.2">
      <c r="B56" s="12" t="s">
        <v>297</v>
      </c>
      <c r="F56" s="6"/>
      <c r="H56" s="6"/>
      <c r="J56" s="6"/>
      <c r="L56" s="6"/>
    </row>
    <row r="57" spans="2:15" ht="13.5" customHeight="1" x14ac:dyDescent="0.2">
      <c r="C57" s="12" t="s">
        <v>377</v>
      </c>
      <c r="E57" s="12">
        <v>2300000</v>
      </c>
      <c r="F57" s="6"/>
      <c r="H57" s="6"/>
      <c r="J57" s="6"/>
      <c r="K57" s="12">
        <v>1300000</v>
      </c>
      <c r="L57" s="6"/>
      <c r="O57" s="6">
        <f t="shared" ref="O57:O60" si="2">E57-SUM(F57:N57)</f>
        <v>1000000</v>
      </c>
    </row>
    <row r="58" spans="2:15" ht="13.5" customHeight="1" x14ac:dyDescent="0.2">
      <c r="F58" s="6"/>
      <c r="H58" s="6"/>
      <c r="J58" s="6"/>
      <c r="L58" s="6"/>
      <c r="O58" s="6">
        <f t="shared" si="2"/>
        <v>0</v>
      </c>
    </row>
    <row r="59" spans="2:15" ht="13.5" customHeight="1" x14ac:dyDescent="0.2">
      <c r="F59" s="6"/>
      <c r="H59" s="6"/>
      <c r="J59" s="6"/>
      <c r="L59" s="6"/>
      <c r="O59" s="6">
        <f t="shared" si="2"/>
        <v>0</v>
      </c>
    </row>
    <row r="60" spans="2:15" ht="13.5" customHeight="1" x14ac:dyDescent="0.2">
      <c r="F60" s="6"/>
      <c r="H60" s="6"/>
      <c r="J60" s="6"/>
      <c r="L60" s="6"/>
      <c r="O60" s="6">
        <f t="shared" si="2"/>
        <v>0</v>
      </c>
    </row>
    <row r="61" spans="2:15" ht="13.5" customHeight="1" x14ac:dyDescent="0.2">
      <c r="F61" s="6"/>
      <c r="H61" s="6"/>
      <c r="J61" s="6"/>
      <c r="L61" s="6"/>
    </row>
    <row r="62" spans="2:15" ht="13.5" customHeight="1" x14ac:dyDescent="0.2">
      <c r="C62" s="12" t="s">
        <v>51</v>
      </c>
      <c r="E62" s="92">
        <f>SUM(E57:E61)</f>
        <v>2300000</v>
      </c>
      <c r="F62" s="23"/>
      <c r="G62" s="92">
        <f>SUM(G57:G61)</f>
        <v>0</v>
      </c>
      <c r="H62" s="23"/>
      <c r="I62" s="92">
        <f>SUM(I57:I61)</f>
        <v>0</v>
      </c>
      <c r="J62" s="23"/>
      <c r="K62" s="92">
        <f>SUM(K57:K61)</f>
        <v>1300000</v>
      </c>
      <c r="L62" s="23"/>
      <c r="M62" s="92">
        <f>SUM(M57:M61)</f>
        <v>0</v>
      </c>
      <c r="O62" s="92">
        <f>SUM(O57:O61)</f>
        <v>1000000</v>
      </c>
    </row>
    <row r="63" spans="2:15" ht="13.5" customHeight="1" x14ac:dyDescent="0.2">
      <c r="F63" s="6"/>
      <c r="H63" s="6"/>
      <c r="J63" s="6"/>
      <c r="K63" s="6"/>
      <c r="L63" s="6"/>
    </row>
    <row r="64" spans="2:15" ht="13.5" customHeight="1" x14ac:dyDescent="0.2">
      <c r="B64" s="12" t="s">
        <v>52</v>
      </c>
      <c r="F64" s="6"/>
      <c r="H64" s="6"/>
      <c r="J64" s="6"/>
      <c r="L64" s="6"/>
    </row>
    <row r="65" spans="2:15" ht="13.5" customHeight="1" x14ac:dyDescent="0.2">
      <c r="B65" s="12" t="s">
        <v>161</v>
      </c>
      <c r="F65" s="6"/>
      <c r="H65" s="6"/>
      <c r="J65" s="6"/>
      <c r="L65" s="6"/>
    </row>
    <row r="66" spans="2:15" ht="13.5" customHeight="1" x14ac:dyDescent="0.2">
      <c r="C66" s="12" t="s">
        <v>53</v>
      </c>
      <c r="E66" s="317">
        <v>48000</v>
      </c>
      <c r="F66" s="317"/>
      <c r="G66" s="317"/>
      <c r="H66" s="317"/>
      <c r="I66" s="317"/>
      <c r="J66" s="317"/>
      <c r="K66" s="317">
        <v>23000</v>
      </c>
      <c r="O66" s="6">
        <f>E66-SUM(F66:N66)</f>
        <v>25000</v>
      </c>
    </row>
    <row r="67" spans="2:15" ht="13.5" customHeight="1" x14ac:dyDescent="0.2">
      <c r="C67" s="12" t="s">
        <v>54</v>
      </c>
      <c r="E67" s="317">
        <v>8500</v>
      </c>
      <c r="F67" s="317"/>
      <c r="G67" s="317"/>
      <c r="H67" s="317"/>
      <c r="I67" s="317"/>
      <c r="J67" s="317"/>
      <c r="K67" s="317">
        <v>8500</v>
      </c>
      <c r="O67" s="6">
        <f>E67-SUM(F67:N67)</f>
        <v>0</v>
      </c>
    </row>
    <row r="68" spans="2:15" ht="13.5" customHeight="1" x14ac:dyDescent="0.2">
      <c r="C68" s="12" t="s">
        <v>55</v>
      </c>
      <c r="E68" s="317">
        <v>200000</v>
      </c>
      <c r="F68" s="317"/>
      <c r="G68" s="317"/>
      <c r="H68" s="317"/>
      <c r="I68" s="317"/>
      <c r="J68" s="317"/>
      <c r="K68" s="317">
        <v>200000</v>
      </c>
      <c r="O68" s="6">
        <f>E68-SUM(F68:N68)</f>
        <v>0</v>
      </c>
    </row>
    <row r="69" spans="2:15" ht="13.5" customHeight="1" x14ac:dyDescent="0.2">
      <c r="C69" s="12" t="s">
        <v>218</v>
      </c>
      <c r="E69" s="317">
        <v>95000</v>
      </c>
      <c r="F69" s="317"/>
      <c r="G69" s="317"/>
      <c r="H69" s="317"/>
      <c r="I69" s="317"/>
      <c r="J69" s="317"/>
      <c r="K69" s="317">
        <v>76000</v>
      </c>
      <c r="O69" s="6">
        <f>E69-SUM(F69:N69)</f>
        <v>19000</v>
      </c>
    </row>
    <row r="70" spans="2:15" ht="13.5" customHeight="1" x14ac:dyDescent="0.2">
      <c r="C70" s="12" t="s">
        <v>204</v>
      </c>
      <c r="F70" s="23"/>
      <c r="H70" s="23"/>
      <c r="J70" s="23"/>
      <c r="O70" s="6">
        <f>E70-SUM(F70:N70)</f>
        <v>0</v>
      </c>
    </row>
    <row r="71" spans="2:15" ht="13.5" customHeight="1" x14ac:dyDescent="0.2">
      <c r="F71" s="23"/>
      <c r="H71" s="23"/>
      <c r="J71" s="23"/>
      <c r="L71" s="23"/>
    </row>
    <row r="72" spans="2:15" ht="13.5" customHeight="1" x14ac:dyDescent="0.2">
      <c r="C72" s="12" t="s">
        <v>51</v>
      </c>
      <c r="E72" s="92">
        <f>SUM(E66:E71)</f>
        <v>351500</v>
      </c>
      <c r="F72" s="6"/>
      <c r="G72" s="92">
        <f>SUM(G66:G71)</f>
        <v>0</v>
      </c>
      <c r="H72" s="6"/>
      <c r="I72" s="92">
        <f>SUM(I66:I71)</f>
        <v>0</v>
      </c>
      <c r="J72" s="6"/>
      <c r="K72" s="92">
        <f>SUM(K66:K71)</f>
        <v>307500</v>
      </c>
      <c r="L72" s="6"/>
      <c r="M72" s="92">
        <f>SUM(M66:M71)</f>
        <v>0</v>
      </c>
      <c r="O72" s="92">
        <f>SUM(O66:O71)</f>
        <v>44000</v>
      </c>
    </row>
    <row r="73" spans="2:15" ht="13.5" customHeight="1" x14ac:dyDescent="0.2">
      <c r="E73" s="6"/>
      <c r="F73" s="23"/>
      <c r="G73" s="6"/>
      <c r="H73" s="23"/>
      <c r="I73" s="6"/>
      <c r="J73" s="23"/>
      <c r="K73" s="6"/>
      <c r="L73" s="23"/>
      <c r="M73" s="6"/>
      <c r="O73" s="6"/>
    </row>
    <row r="74" spans="2:15" ht="13.5" customHeight="1" x14ac:dyDescent="0.2">
      <c r="B74" s="12" t="s">
        <v>155</v>
      </c>
      <c r="E74" s="6"/>
      <c r="F74" s="23"/>
      <c r="G74" s="6"/>
      <c r="H74" s="23"/>
      <c r="I74" s="6"/>
      <c r="J74" s="23"/>
      <c r="K74" s="6"/>
      <c r="L74" s="23"/>
      <c r="M74" s="6"/>
      <c r="O74" s="6"/>
    </row>
    <row r="75" spans="2:15" ht="13.5" customHeight="1" x14ac:dyDescent="0.2">
      <c r="C75" s="317" t="s">
        <v>133</v>
      </c>
      <c r="D75" s="317"/>
      <c r="E75" s="317">
        <v>89000</v>
      </c>
      <c r="F75" s="317"/>
      <c r="G75" s="317"/>
      <c r="H75" s="317"/>
      <c r="I75" s="317"/>
      <c r="J75" s="317"/>
      <c r="K75" s="317">
        <v>63000</v>
      </c>
      <c r="L75" s="23"/>
      <c r="O75" s="6">
        <f>E75-SUM(F75:N75)</f>
        <v>26000</v>
      </c>
    </row>
    <row r="76" spans="2:15" ht="13.5" customHeight="1" x14ac:dyDescent="0.2">
      <c r="F76" s="23"/>
      <c r="H76" s="23"/>
      <c r="J76" s="23"/>
      <c r="L76" s="23"/>
      <c r="O76" s="6">
        <f>E76-SUM(F76:N76)</f>
        <v>0</v>
      </c>
    </row>
    <row r="77" spans="2:15" ht="13.5" customHeight="1" x14ac:dyDescent="0.2">
      <c r="F77" s="23"/>
      <c r="H77" s="23"/>
      <c r="J77" s="23"/>
      <c r="L77" s="23"/>
      <c r="O77" s="6">
        <f>E77-SUM(F77:N77)</f>
        <v>0</v>
      </c>
    </row>
    <row r="78" spans="2:15" ht="13.5" customHeight="1" x14ac:dyDescent="0.2">
      <c r="F78" s="23"/>
      <c r="H78" s="23"/>
      <c r="J78" s="23"/>
      <c r="L78" s="23"/>
      <c r="O78" s="6">
        <f>E78-SUM(F78:N78)</f>
        <v>0</v>
      </c>
    </row>
    <row r="79" spans="2:15" ht="13.5" customHeight="1" x14ac:dyDescent="0.2">
      <c r="E79" s="6"/>
      <c r="F79" s="23"/>
      <c r="G79" s="6"/>
      <c r="H79" s="23"/>
      <c r="I79" s="6"/>
      <c r="J79" s="23"/>
      <c r="K79" s="6"/>
      <c r="L79" s="23"/>
      <c r="M79" s="6"/>
      <c r="O79" s="6"/>
    </row>
    <row r="80" spans="2:15" ht="13.5" customHeight="1" x14ac:dyDescent="0.2">
      <c r="C80" s="12" t="s">
        <v>51</v>
      </c>
      <c r="E80" s="92">
        <f>SUM(E75:E79)</f>
        <v>89000</v>
      </c>
      <c r="F80" s="6"/>
      <c r="G80" s="92">
        <f>SUM(G75:G79)</f>
        <v>0</v>
      </c>
      <c r="H80" s="6"/>
      <c r="I80" s="92">
        <f>SUM(I75:I79)</f>
        <v>0</v>
      </c>
      <c r="J80" s="6"/>
      <c r="K80" s="92">
        <f>SUM(K75:K79)</f>
        <v>63000</v>
      </c>
      <c r="L80" s="6"/>
      <c r="M80" s="92">
        <f>SUM(M75:M79)</f>
        <v>0</v>
      </c>
      <c r="O80" s="92">
        <f>SUM(O75:O79)</f>
        <v>26000</v>
      </c>
    </row>
    <row r="81" spans="2:15" ht="13.5" customHeight="1" x14ac:dyDescent="0.2">
      <c r="E81" s="6"/>
      <c r="F81" s="23"/>
      <c r="G81" s="6"/>
      <c r="H81" s="23"/>
      <c r="I81" s="6"/>
      <c r="J81" s="23"/>
      <c r="K81" s="6"/>
      <c r="L81" s="23"/>
      <c r="M81" s="6"/>
      <c r="O81" s="6"/>
    </row>
    <row r="82" spans="2:15" ht="13.5" customHeight="1" x14ac:dyDescent="0.2">
      <c r="B82" s="12" t="s">
        <v>294</v>
      </c>
      <c r="F82" s="23"/>
      <c r="H82" s="23"/>
      <c r="J82" s="23"/>
      <c r="L82" s="23"/>
    </row>
    <row r="83" spans="2:15" ht="13.5" customHeight="1" x14ac:dyDescent="0.2">
      <c r="C83" s="12" t="s">
        <v>219</v>
      </c>
      <c r="E83" s="6"/>
      <c r="F83" s="23"/>
      <c r="G83" s="6"/>
      <c r="H83" s="23"/>
      <c r="I83" s="6"/>
      <c r="J83" s="23"/>
      <c r="K83" s="6"/>
      <c r="L83" s="6"/>
      <c r="M83" s="6"/>
      <c r="N83" s="6"/>
      <c r="O83" s="6">
        <f>E83-SUM(F83:N83)</f>
        <v>0</v>
      </c>
    </row>
    <row r="84" spans="2:15" ht="13.5" customHeight="1" x14ac:dyDescent="0.2">
      <c r="E84" s="6"/>
      <c r="F84" s="23"/>
      <c r="G84" s="6"/>
      <c r="H84" s="23"/>
      <c r="I84" s="6"/>
      <c r="J84" s="23"/>
      <c r="K84" s="6"/>
      <c r="L84" s="23"/>
      <c r="M84" s="6"/>
      <c r="N84" s="6"/>
      <c r="O84" s="6">
        <f>E84-SUM(F84:N84)</f>
        <v>0</v>
      </c>
    </row>
    <row r="85" spans="2:15" ht="13.5" customHeight="1" x14ac:dyDescent="0.2">
      <c r="E85" s="6"/>
      <c r="F85" s="23"/>
      <c r="G85" s="6"/>
      <c r="H85" s="23"/>
      <c r="I85" s="6"/>
      <c r="J85" s="23"/>
      <c r="K85" s="6"/>
      <c r="L85" s="23"/>
      <c r="M85" s="6"/>
      <c r="N85" s="6"/>
      <c r="O85" s="6">
        <f>E85-SUM(F85:N85)</f>
        <v>0</v>
      </c>
    </row>
    <row r="86" spans="2:15" s="6" customFormat="1" ht="13.5" customHeight="1" x14ac:dyDescent="0.2">
      <c r="F86" s="23"/>
      <c r="H86" s="23"/>
      <c r="J86" s="23"/>
      <c r="L86" s="23"/>
      <c r="O86" s="6">
        <f>E86-SUM(F86:N86)</f>
        <v>0</v>
      </c>
    </row>
    <row r="87" spans="2:15" s="6" customFormat="1" ht="13.5" customHeight="1" x14ac:dyDescent="0.2">
      <c r="F87" s="23"/>
      <c r="H87" s="23"/>
      <c r="J87" s="23"/>
      <c r="L87" s="23"/>
    </row>
    <row r="88" spans="2:15" s="6" customFormat="1" ht="13.5" customHeight="1" x14ac:dyDescent="0.2">
      <c r="B88" s="12"/>
      <c r="C88" s="12" t="s">
        <v>51</v>
      </c>
      <c r="D88" s="12"/>
      <c r="E88" s="92">
        <f>SUM(E83:E87)</f>
        <v>0</v>
      </c>
      <c r="G88" s="92">
        <f>SUM(G83:G87)</f>
        <v>0</v>
      </c>
      <c r="I88" s="92">
        <f>SUM(I83:I87)</f>
        <v>0</v>
      </c>
      <c r="K88" s="92">
        <f>SUM(K83:K87)</f>
        <v>0</v>
      </c>
      <c r="M88" s="92">
        <f>SUM(M83:M87)</f>
        <v>0</v>
      </c>
      <c r="N88" s="12"/>
      <c r="O88" s="92">
        <f>SUM(O83:O87)</f>
        <v>0</v>
      </c>
    </row>
    <row r="89" spans="2:15" ht="13.5" customHeight="1" x14ac:dyDescent="0.2">
      <c r="F89" s="6"/>
      <c r="H89" s="6"/>
      <c r="J89" s="6"/>
      <c r="L89" s="6"/>
    </row>
    <row r="90" spans="2:15" ht="13.5" customHeight="1" x14ac:dyDescent="0.2">
      <c r="B90" s="12" t="s">
        <v>57</v>
      </c>
      <c r="F90" s="6"/>
      <c r="H90" s="6"/>
      <c r="J90" s="6"/>
      <c r="L90" s="6"/>
    </row>
    <row r="91" spans="2:15" ht="13.5" customHeight="1" x14ac:dyDescent="0.2">
      <c r="C91" s="12" t="s">
        <v>206</v>
      </c>
      <c r="E91" s="317">
        <v>370000</v>
      </c>
      <c r="F91" s="317"/>
      <c r="G91" s="317"/>
      <c r="H91" s="317"/>
      <c r="I91" s="317"/>
      <c r="J91" s="317"/>
      <c r="K91" s="317">
        <v>180000</v>
      </c>
      <c r="L91" s="23"/>
      <c r="M91" s="23"/>
      <c r="O91" s="6">
        <f>E91-SUM(F91:N91)</f>
        <v>190000</v>
      </c>
    </row>
    <row r="92" spans="2:15" ht="13.5" customHeight="1" x14ac:dyDescent="0.2">
      <c r="F92" s="6"/>
      <c r="H92" s="6"/>
      <c r="J92" s="6"/>
      <c r="L92" s="6"/>
      <c r="O92" s="6">
        <f>E92-SUM(F92:N92)</f>
        <v>0</v>
      </c>
    </row>
    <row r="93" spans="2:15" ht="13.5" customHeight="1" x14ac:dyDescent="0.2">
      <c r="F93" s="23"/>
      <c r="H93" s="23"/>
      <c r="J93" s="23"/>
      <c r="L93" s="23"/>
      <c r="O93" s="6">
        <f>E93-SUM(F93:N93)</f>
        <v>0</v>
      </c>
    </row>
    <row r="94" spans="2:15" ht="13.5" customHeight="1" x14ac:dyDescent="0.2">
      <c r="F94" s="23"/>
      <c r="H94" s="23"/>
      <c r="J94" s="23"/>
      <c r="L94" s="23"/>
      <c r="O94" s="6">
        <f>E94-SUM(F94:N94)</f>
        <v>0</v>
      </c>
    </row>
    <row r="95" spans="2:15" ht="13.5" customHeight="1" x14ac:dyDescent="0.2">
      <c r="B95" s="102"/>
      <c r="C95" s="102"/>
      <c r="D95" s="102"/>
      <c r="E95" s="5"/>
      <c r="F95" s="23"/>
      <c r="G95" s="14"/>
      <c r="H95" s="23"/>
      <c r="I95" s="14"/>
      <c r="J95" s="23"/>
      <c r="K95" s="14"/>
      <c r="L95" s="23"/>
      <c r="M95" s="14"/>
      <c r="N95" s="14"/>
      <c r="O95" s="6"/>
    </row>
    <row r="96" spans="2:15" ht="13.5" customHeight="1" x14ac:dyDescent="0.2">
      <c r="C96" s="12" t="s">
        <v>51</v>
      </c>
      <c r="E96" s="92">
        <f t="shared" ref="E96:M96" si="3">SUM(E91:E95)</f>
        <v>370000</v>
      </c>
      <c r="F96" s="23"/>
      <c r="G96" s="92">
        <f t="shared" si="3"/>
        <v>0</v>
      </c>
      <c r="H96" s="23"/>
      <c r="I96" s="92">
        <f t="shared" si="3"/>
        <v>0</v>
      </c>
      <c r="J96" s="23"/>
      <c r="K96" s="92">
        <f>SUM(K91:K95)</f>
        <v>180000</v>
      </c>
      <c r="L96" s="23"/>
      <c r="M96" s="92">
        <f t="shared" si="3"/>
        <v>0</v>
      </c>
      <c r="O96" s="92">
        <f>SUM(O91:O95)</f>
        <v>190000</v>
      </c>
    </row>
    <row r="97" spans="2:15" ht="13.5" customHeight="1" x14ac:dyDescent="0.2">
      <c r="F97" s="6"/>
      <c r="H97" s="6"/>
      <c r="J97" s="6"/>
      <c r="L97" s="6"/>
    </row>
    <row r="98" spans="2:15" ht="13.5" customHeight="1" x14ac:dyDescent="0.2">
      <c r="B98" s="12" t="s">
        <v>58</v>
      </c>
      <c r="F98" s="6"/>
      <c r="H98" s="6"/>
      <c r="J98" s="6"/>
      <c r="L98" s="6"/>
    </row>
    <row r="99" spans="2:15" ht="13.5" customHeight="1" x14ac:dyDescent="0.2">
      <c r="B99" s="12" t="s">
        <v>162</v>
      </c>
      <c r="F99" s="5"/>
      <c r="H99" s="5"/>
      <c r="J99" s="5"/>
      <c r="L99" s="5"/>
    </row>
    <row r="100" spans="2:15" ht="13.5" customHeight="1" x14ac:dyDescent="0.2">
      <c r="C100" s="12" t="s">
        <v>59</v>
      </c>
      <c r="E100" s="317">
        <v>395000</v>
      </c>
      <c r="F100" s="317"/>
      <c r="G100" s="317"/>
      <c r="H100" s="317"/>
      <c r="I100" s="317"/>
      <c r="J100" s="317"/>
      <c r="K100" s="317">
        <v>293000</v>
      </c>
      <c r="O100" s="6">
        <f>E100-SUM(F100:N100)</f>
        <v>102000</v>
      </c>
    </row>
    <row r="101" spans="2:15" ht="13.5" customHeight="1" x14ac:dyDescent="0.2">
      <c r="C101" s="12" t="s">
        <v>60</v>
      </c>
      <c r="E101" s="317">
        <v>85000</v>
      </c>
      <c r="F101" s="317"/>
      <c r="G101" s="317"/>
      <c r="H101" s="317"/>
      <c r="I101" s="317"/>
      <c r="J101" s="317"/>
      <c r="K101" s="317">
        <v>60000</v>
      </c>
      <c r="O101" s="6">
        <f>E101-SUM(F101:N101)</f>
        <v>25000</v>
      </c>
    </row>
    <row r="102" spans="2:15" ht="13.5" customHeight="1" x14ac:dyDescent="0.2">
      <c r="C102" s="12" t="s">
        <v>61</v>
      </c>
      <c r="E102" s="317">
        <v>36000</v>
      </c>
      <c r="F102" s="354"/>
      <c r="G102" s="317"/>
      <c r="H102" s="354"/>
      <c r="I102" s="317"/>
      <c r="J102" s="354"/>
      <c r="K102" s="317">
        <v>18000</v>
      </c>
      <c r="O102" s="6">
        <f>E102-SUM(F102:N102)</f>
        <v>18000</v>
      </c>
    </row>
    <row r="103" spans="2:15" ht="13.5" customHeight="1" x14ac:dyDescent="0.2">
      <c r="F103" s="5"/>
      <c r="H103" s="5"/>
      <c r="J103" s="5"/>
      <c r="L103" s="5"/>
      <c r="O103" s="6">
        <f>E103-SUM(F103:N103)</f>
        <v>0</v>
      </c>
    </row>
    <row r="104" spans="2:15" ht="13.5" customHeight="1" x14ac:dyDescent="0.2">
      <c r="F104" s="6"/>
      <c r="H104" s="6"/>
      <c r="J104" s="6"/>
      <c r="L104" s="6"/>
      <c r="O104" s="6"/>
    </row>
    <row r="105" spans="2:15" ht="13.5" customHeight="1" x14ac:dyDescent="0.2">
      <c r="C105" s="12" t="s">
        <v>51</v>
      </c>
      <c r="E105" s="92">
        <f t="shared" ref="E105:M105" si="4">SUM(E100:E104)</f>
        <v>516000</v>
      </c>
      <c r="F105" s="6"/>
      <c r="G105" s="92">
        <f t="shared" si="4"/>
        <v>0</v>
      </c>
      <c r="H105" s="6"/>
      <c r="I105" s="92">
        <f t="shared" si="4"/>
        <v>0</v>
      </c>
      <c r="J105" s="6"/>
      <c r="K105" s="92">
        <f>SUM(K100:K104)</f>
        <v>371000</v>
      </c>
      <c r="L105" s="6"/>
      <c r="M105" s="92">
        <f t="shared" si="4"/>
        <v>0</v>
      </c>
      <c r="O105" s="92">
        <f>SUM(O100:O104)</f>
        <v>145000</v>
      </c>
    </row>
    <row r="106" spans="2:15" ht="13.5" customHeight="1" x14ac:dyDescent="0.2">
      <c r="E106" s="6"/>
      <c r="F106" s="5"/>
      <c r="G106" s="6"/>
      <c r="H106" s="5"/>
      <c r="I106" s="6"/>
      <c r="J106" s="5"/>
      <c r="K106" s="6"/>
      <c r="L106" s="5"/>
      <c r="M106" s="6"/>
      <c r="O106" s="6"/>
    </row>
    <row r="107" spans="2:15" ht="13.5" customHeight="1" x14ac:dyDescent="0.2">
      <c r="B107" s="12" t="s">
        <v>64</v>
      </c>
      <c r="F107" s="6"/>
      <c r="H107" s="6"/>
      <c r="J107" s="6"/>
      <c r="L107" s="6"/>
    </row>
    <row r="108" spans="2:15" ht="13.5" customHeight="1" x14ac:dyDescent="0.2">
      <c r="C108" s="12" t="s">
        <v>211</v>
      </c>
      <c r="E108" s="12">
        <v>89000</v>
      </c>
      <c r="F108" s="6"/>
      <c r="H108" s="6"/>
      <c r="J108" s="6"/>
      <c r="K108" s="23">
        <v>80000</v>
      </c>
      <c r="L108" s="23"/>
      <c r="M108" s="23"/>
      <c r="O108" s="6">
        <f>E108-SUM(F108:N108)</f>
        <v>9000</v>
      </c>
    </row>
    <row r="109" spans="2:15" ht="13.5" customHeight="1" x14ac:dyDescent="0.2">
      <c r="F109" s="6"/>
      <c r="H109" s="6"/>
      <c r="J109" s="6"/>
      <c r="O109" s="6">
        <f>E109-SUM(F109:N109)</f>
        <v>0</v>
      </c>
    </row>
    <row r="110" spans="2:15" ht="13.5" customHeight="1" x14ac:dyDescent="0.2">
      <c r="F110" s="5"/>
      <c r="H110" s="5"/>
      <c r="J110" s="5"/>
      <c r="O110" s="6">
        <f>E110-SUM(F110:N110)</f>
        <v>0</v>
      </c>
    </row>
    <row r="111" spans="2:15" ht="13.5" customHeight="1" x14ac:dyDescent="0.2">
      <c r="F111" s="6"/>
      <c r="H111" s="6"/>
      <c r="J111" s="6"/>
      <c r="L111" s="6"/>
      <c r="O111" s="6">
        <f>E111-SUM(F111:N111)</f>
        <v>0</v>
      </c>
    </row>
    <row r="112" spans="2:15" ht="13.5" customHeight="1" x14ac:dyDescent="0.2">
      <c r="F112" s="6"/>
      <c r="H112" s="6"/>
      <c r="J112" s="6"/>
      <c r="L112" s="6"/>
      <c r="O112" s="6"/>
    </row>
    <row r="113" spans="2:15" ht="13.5" customHeight="1" x14ac:dyDescent="0.2">
      <c r="C113" s="12" t="s">
        <v>51</v>
      </c>
      <c r="E113" s="92">
        <f t="shared" ref="E113:M113" si="5">SUM(E108:E112)</f>
        <v>89000</v>
      </c>
      <c r="F113" s="6"/>
      <c r="G113" s="92">
        <f t="shared" si="5"/>
        <v>0</v>
      </c>
      <c r="H113" s="6"/>
      <c r="I113" s="92">
        <f t="shared" si="5"/>
        <v>0</v>
      </c>
      <c r="J113" s="6"/>
      <c r="K113" s="92">
        <f>SUM(K108:K112)</f>
        <v>80000</v>
      </c>
      <c r="L113" s="6"/>
      <c r="M113" s="92">
        <f t="shared" si="5"/>
        <v>0</v>
      </c>
      <c r="O113" s="92">
        <f>SUM(O108:O112)</f>
        <v>9000</v>
      </c>
    </row>
    <row r="114" spans="2:15" ht="13.5" customHeight="1" x14ac:dyDescent="0.2">
      <c r="F114" s="6"/>
      <c r="H114" s="6"/>
      <c r="J114" s="6"/>
      <c r="L114" s="6"/>
    </row>
    <row r="115" spans="2:15" s="28" customFormat="1" ht="13.5" customHeight="1" x14ac:dyDescent="0.2">
      <c r="B115" s="24" t="s">
        <v>62</v>
      </c>
      <c r="C115" s="24"/>
      <c r="D115" s="24"/>
      <c r="E115" s="24"/>
      <c r="F115" s="24"/>
      <c r="G115" s="24"/>
      <c r="H115" s="24"/>
      <c r="I115" s="24"/>
      <c r="J115" s="24"/>
      <c r="K115" s="24"/>
      <c r="L115" s="24"/>
      <c r="M115" s="24"/>
      <c r="O115" s="24"/>
    </row>
    <row r="116" spans="2:15" ht="13.5" customHeight="1" x14ac:dyDescent="0.2">
      <c r="C116" s="12" t="s">
        <v>209</v>
      </c>
      <c r="E116" s="12">
        <v>86000</v>
      </c>
      <c r="F116" s="6"/>
      <c r="G116" s="6"/>
      <c r="H116" s="6"/>
      <c r="I116" s="6"/>
      <c r="J116" s="6"/>
      <c r="K116" s="6">
        <v>46000</v>
      </c>
      <c r="L116" s="6"/>
      <c r="M116" s="6"/>
      <c r="O116" s="6">
        <f>E116-SUM(F116:N116)</f>
        <v>40000</v>
      </c>
    </row>
    <row r="117" spans="2:15" ht="13.5" customHeight="1" x14ac:dyDescent="0.2">
      <c r="F117" s="6"/>
      <c r="G117" s="6"/>
      <c r="H117" s="6"/>
      <c r="I117" s="6"/>
      <c r="J117" s="6"/>
      <c r="K117" s="6"/>
      <c r="L117" s="6"/>
      <c r="M117" s="6"/>
      <c r="O117" s="6">
        <f>E117-SUM(F117:N117)</f>
        <v>0</v>
      </c>
    </row>
    <row r="118" spans="2:15" ht="13.5" customHeight="1" x14ac:dyDescent="0.2">
      <c r="F118" s="6"/>
      <c r="G118" s="6"/>
      <c r="H118" s="6"/>
      <c r="I118" s="6"/>
      <c r="J118" s="6"/>
      <c r="K118" s="6"/>
      <c r="L118" s="6"/>
      <c r="M118" s="6"/>
      <c r="O118" s="6">
        <f>E118-SUM(F118:N118)</f>
        <v>0</v>
      </c>
    </row>
    <row r="119" spans="2:15" ht="13.5" customHeight="1" x14ac:dyDescent="0.2">
      <c r="F119" s="6"/>
      <c r="G119" s="6"/>
      <c r="H119" s="6"/>
      <c r="I119" s="6"/>
      <c r="J119" s="6"/>
      <c r="K119" s="6"/>
      <c r="L119" s="6"/>
      <c r="M119" s="6"/>
      <c r="O119" s="6">
        <f>E119-SUM(F119:N119)</f>
        <v>0</v>
      </c>
    </row>
    <row r="120" spans="2:15" ht="13.5" customHeight="1" x14ac:dyDescent="0.2">
      <c r="B120" s="102"/>
      <c r="C120" s="102"/>
      <c r="D120" s="102"/>
      <c r="E120" s="5"/>
      <c r="F120" s="6"/>
      <c r="G120" s="5"/>
      <c r="H120" s="6"/>
      <c r="I120" s="5"/>
      <c r="J120" s="6"/>
      <c r="K120" s="5"/>
      <c r="L120" s="6"/>
      <c r="M120" s="5"/>
      <c r="N120" s="14"/>
      <c r="O120" s="6"/>
    </row>
    <row r="121" spans="2:15" ht="13.5" customHeight="1" x14ac:dyDescent="0.2">
      <c r="C121" s="12" t="s">
        <v>51</v>
      </c>
      <c r="E121" s="92">
        <f>SUM(E116:E120)</f>
        <v>86000</v>
      </c>
      <c r="F121" s="6"/>
      <c r="G121" s="92">
        <f>SUM(G116:G120)</f>
        <v>0</v>
      </c>
      <c r="H121" s="6"/>
      <c r="I121" s="92">
        <f>SUM(I116:I120)</f>
        <v>0</v>
      </c>
      <c r="J121" s="6"/>
      <c r="K121" s="92">
        <f>SUM(K116:K120)</f>
        <v>46000</v>
      </c>
      <c r="L121" s="6"/>
      <c r="M121" s="92">
        <f>SUM(M116:M120)</f>
        <v>0</v>
      </c>
      <c r="O121" s="92">
        <f>SUM(O116:O120)</f>
        <v>40000</v>
      </c>
    </row>
    <row r="122" spans="2:15" ht="13.5" customHeight="1" x14ac:dyDescent="0.2">
      <c r="E122" s="6"/>
      <c r="F122" s="6"/>
      <c r="G122" s="6"/>
      <c r="H122" s="6"/>
      <c r="I122" s="6"/>
      <c r="J122" s="6"/>
      <c r="K122" s="6"/>
      <c r="L122" s="6"/>
      <c r="M122" s="6"/>
      <c r="O122" s="6"/>
    </row>
    <row r="123" spans="2:15" ht="13.5" customHeight="1" x14ac:dyDescent="0.2">
      <c r="B123" s="12" t="s">
        <v>231</v>
      </c>
      <c r="F123" s="6"/>
      <c r="H123" s="6"/>
      <c r="J123" s="6"/>
      <c r="L123" s="6"/>
    </row>
    <row r="124" spans="2:15" s="6" customFormat="1" ht="13.5" customHeight="1" x14ac:dyDescent="0.2">
      <c r="K124" s="23"/>
      <c r="L124" s="23"/>
      <c r="M124" s="23"/>
      <c r="O124" s="6">
        <f>E124-SUM(F124:N124)</f>
        <v>0</v>
      </c>
    </row>
    <row r="125" spans="2:15" s="6" customFormat="1" ht="13.5" customHeight="1" x14ac:dyDescent="0.2">
      <c r="O125" s="6">
        <f>E125-SUM(F125:N125)</f>
        <v>0</v>
      </c>
    </row>
    <row r="126" spans="2:15" s="6" customFormat="1" ht="13.5" customHeight="1" x14ac:dyDescent="0.2">
      <c r="O126" s="6">
        <f>E126-SUM(F126:N126)</f>
        <v>0</v>
      </c>
    </row>
    <row r="127" spans="2:15" s="6" customFormat="1" ht="13.5" customHeight="1" x14ac:dyDescent="0.2">
      <c r="O127" s="6">
        <f>E127-SUM(F127:N127)</f>
        <v>0</v>
      </c>
    </row>
    <row r="128" spans="2:15" s="6" customFormat="1" ht="13.5" customHeight="1" x14ac:dyDescent="0.2"/>
    <row r="129" spans="2:15" ht="13.5" customHeight="1" x14ac:dyDescent="0.2">
      <c r="C129" s="12" t="s">
        <v>51</v>
      </c>
      <c r="E129" s="92">
        <f>SUM(E124:E128)</f>
        <v>0</v>
      </c>
      <c r="F129" s="6"/>
      <c r="G129" s="92">
        <f>SUM(G124:G128)</f>
        <v>0</v>
      </c>
      <c r="H129" s="6"/>
      <c r="I129" s="92">
        <f>SUM(I124:I128)</f>
        <v>0</v>
      </c>
      <c r="J129" s="6"/>
      <c r="K129" s="92">
        <f>SUM(K124:K128)</f>
        <v>0</v>
      </c>
      <c r="L129" s="6"/>
      <c r="M129" s="92">
        <f>SUM(M124:M128)</f>
        <v>0</v>
      </c>
      <c r="O129" s="92">
        <f>SUM(O124:O128)</f>
        <v>0</v>
      </c>
    </row>
    <row r="130" spans="2:15" ht="13.5" customHeight="1" x14ac:dyDescent="0.2">
      <c r="B130" s="102"/>
      <c r="C130" s="102"/>
      <c r="D130" s="102"/>
      <c r="E130" s="5"/>
      <c r="F130" s="6"/>
      <c r="G130" s="14"/>
      <c r="H130" s="6"/>
      <c r="I130" s="14"/>
      <c r="J130" s="6"/>
      <c r="K130" s="14"/>
      <c r="L130" s="6"/>
      <c r="M130" s="14"/>
      <c r="N130" s="14"/>
      <c r="O130" s="5"/>
    </row>
    <row r="131" spans="2:15" ht="13.5" customHeight="1" x14ac:dyDescent="0.2">
      <c r="B131" s="12" t="s">
        <v>56</v>
      </c>
      <c r="F131" s="6"/>
      <c r="H131" s="6"/>
      <c r="J131" s="6"/>
      <c r="L131" s="6"/>
    </row>
    <row r="132" spans="2:15" ht="13.5" customHeight="1" x14ac:dyDescent="0.2">
      <c r="F132" s="6"/>
      <c r="G132" s="6"/>
      <c r="H132" s="6"/>
      <c r="I132" s="6"/>
      <c r="J132" s="6"/>
      <c r="K132" s="6"/>
      <c r="L132" s="6"/>
      <c r="M132" s="6"/>
      <c r="O132" s="6">
        <f>E132-SUM(F132:N132)</f>
        <v>0</v>
      </c>
    </row>
    <row r="133" spans="2:15" ht="13.5" customHeight="1" x14ac:dyDescent="0.2">
      <c r="F133" s="6"/>
      <c r="G133" s="6"/>
      <c r="H133" s="6"/>
      <c r="I133" s="6"/>
      <c r="J133" s="6"/>
      <c r="K133" s="6"/>
      <c r="L133" s="6"/>
      <c r="M133" s="6"/>
      <c r="O133" s="6">
        <f>E133-SUM(F133:N133)</f>
        <v>0</v>
      </c>
    </row>
    <row r="134" spans="2:15" ht="13.5" customHeight="1" x14ac:dyDescent="0.2">
      <c r="F134" s="6"/>
      <c r="G134" s="6"/>
      <c r="H134" s="6"/>
      <c r="I134" s="6"/>
      <c r="J134" s="6"/>
      <c r="K134" s="6"/>
      <c r="L134" s="6"/>
      <c r="M134" s="6"/>
      <c r="O134" s="6">
        <f>E134-SUM(F134:N134)</f>
        <v>0</v>
      </c>
    </row>
    <row r="135" spans="2:15" ht="13.5" customHeight="1" x14ac:dyDescent="0.2">
      <c r="F135" s="6"/>
      <c r="G135" s="6"/>
      <c r="H135" s="6"/>
      <c r="I135" s="6"/>
      <c r="J135" s="6"/>
      <c r="K135" s="6"/>
      <c r="L135" s="6"/>
      <c r="M135" s="6"/>
      <c r="O135" s="6">
        <f>E135-SUM(F135:N135)</f>
        <v>0</v>
      </c>
    </row>
    <row r="136" spans="2:15" ht="13.5" customHeight="1" x14ac:dyDescent="0.2">
      <c r="B136" s="102"/>
      <c r="C136" s="102"/>
      <c r="D136" s="102"/>
      <c r="E136" s="5"/>
      <c r="F136" s="6"/>
      <c r="G136" s="5"/>
      <c r="H136" s="6"/>
      <c r="I136" s="5"/>
      <c r="J136" s="6"/>
      <c r="K136" s="5"/>
      <c r="L136" s="6"/>
      <c r="M136" s="5"/>
      <c r="N136" s="14"/>
      <c r="O136" s="6"/>
    </row>
    <row r="137" spans="2:15" ht="13.5" customHeight="1" x14ac:dyDescent="0.2">
      <c r="C137" s="12" t="s">
        <v>51</v>
      </c>
      <c r="E137" s="92">
        <f>SUM(E132:E136)</f>
        <v>0</v>
      </c>
      <c r="F137" s="6"/>
      <c r="G137" s="92">
        <f>SUM(G132:G136)</f>
        <v>0</v>
      </c>
      <c r="H137" s="6"/>
      <c r="I137" s="92">
        <f>SUM(I132:I136)</f>
        <v>0</v>
      </c>
      <c r="J137" s="6"/>
      <c r="K137" s="92">
        <f>SUM(K132:K136)</f>
        <v>0</v>
      </c>
      <c r="L137" s="6"/>
      <c r="M137" s="92">
        <f>SUM(M132:M136)</f>
        <v>0</v>
      </c>
      <c r="O137" s="92">
        <f>SUM(O132:O136)</f>
        <v>0</v>
      </c>
    </row>
    <row r="138" spans="2:15" ht="13.5" customHeight="1" x14ac:dyDescent="0.2">
      <c r="B138" s="102"/>
      <c r="C138" s="102"/>
      <c r="D138" s="102"/>
      <c r="E138" s="5"/>
      <c r="F138" s="6"/>
      <c r="G138" s="5"/>
      <c r="H138" s="6"/>
      <c r="I138" s="5"/>
      <c r="J138" s="6"/>
      <c r="K138" s="5"/>
      <c r="L138" s="6"/>
      <c r="M138" s="5"/>
      <c r="N138" s="14"/>
      <c r="O138" s="5"/>
    </row>
    <row r="139" spans="2:15" s="28" customFormat="1" ht="13.5" customHeight="1" x14ac:dyDescent="0.2">
      <c r="B139" s="24" t="s">
        <v>183</v>
      </c>
      <c r="C139" s="24"/>
      <c r="D139" s="24"/>
      <c r="E139" s="24"/>
      <c r="F139" s="24"/>
      <c r="G139" s="24"/>
      <c r="H139" s="24"/>
      <c r="I139" s="24"/>
      <c r="J139" s="24"/>
      <c r="K139" s="24"/>
      <c r="L139" s="24"/>
      <c r="M139" s="24"/>
      <c r="O139" s="24"/>
    </row>
    <row r="140" spans="2:15" ht="13.5" customHeight="1" x14ac:dyDescent="0.2">
      <c r="F140" s="6"/>
      <c r="G140" s="6"/>
      <c r="H140" s="6"/>
      <c r="I140" s="6"/>
      <c r="J140" s="6"/>
      <c r="K140" s="6"/>
      <c r="L140" s="6"/>
      <c r="M140" s="6"/>
      <c r="O140" s="6">
        <f>E140-SUM(F140:N140)</f>
        <v>0</v>
      </c>
    </row>
    <row r="141" spans="2:15" ht="13.5" customHeight="1" x14ac:dyDescent="0.2">
      <c r="F141" s="6"/>
      <c r="G141" s="6"/>
      <c r="H141" s="6"/>
      <c r="I141" s="6"/>
      <c r="J141" s="6"/>
      <c r="K141" s="6"/>
      <c r="L141" s="6"/>
      <c r="M141" s="6"/>
      <c r="O141" s="6">
        <f>E141-SUM(F141:N141)</f>
        <v>0</v>
      </c>
    </row>
    <row r="142" spans="2:15" ht="13.5" customHeight="1" x14ac:dyDescent="0.2">
      <c r="F142" s="6"/>
      <c r="G142" s="6"/>
      <c r="H142" s="6"/>
      <c r="I142" s="6"/>
      <c r="J142" s="6"/>
      <c r="K142" s="6"/>
      <c r="L142" s="6"/>
      <c r="M142" s="6"/>
      <c r="O142" s="6">
        <f>E142-SUM(F142:N142)</f>
        <v>0</v>
      </c>
    </row>
    <row r="143" spans="2:15" ht="13.5" customHeight="1" x14ac:dyDescent="0.2">
      <c r="B143" s="102"/>
      <c r="C143" s="102"/>
      <c r="D143" s="102"/>
      <c r="E143" s="5"/>
      <c r="F143" s="6"/>
      <c r="G143" s="5"/>
      <c r="H143" s="6"/>
      <c r="I143" s="5"/>
      <c r="J143" s="6"/>
      <c r="K143" s="5"/>
      <c r="L143" s="6"/>
      <c r="M143" s="5"/>
      <c r="N143" s="14"/>
      <c r="O143" s="6"/>
    </row>
    <row r="144" spans="2:15" ht="13.5" customHeight="1" x14ac:dyDescent="0.2">
      <c r="C144" s="12" t="s">
        <v>51</v>
      </c>
      <c r="E144" s="92">
        <f>SUM(E140:E143)</f>
        <v>0</v>
      </c>
      <c r="F144" s="6"/>
      <c r="G144" s="92">
        <f>SUM(G140:G143)</f>
        <v>0</v>
      </c>
      <c r="H144" s="6"/>
      <c r="I144" s="92">
        <f>SUM(I140:I143)</f>
        <v>0</v>
      </c>
      <c r="J144" s="6"/>
      <c r="K144" s="92">
        <f>SUM(K140:K143)</f>
        <v>0</v>
      </c>
      <c r="L144" s="6"/>
      <c r="M144" s="92">
        <f>SUM(M140:M143)</f>
        <v>0</v>
      </c>
      <c r="O144" s="92">
        <f>SUM(O140:O143)</f>
        <v>0</v>
      </c>
    </row>
    <row r="145" spans="2:15" ht="13.5" customHeight="1" x14ac:dyDescent="0.2">
      <c r="B145" s="102"/>
      <c r="C145" s="102"/>
      <c r="D145" s="102"/>
      <c r="E145" s="5"/>
      <c r="F145" s="6"/>
      <c r="G145" s="5"/>
      <c r="H145" s="6"/>
      <c r="I145" s="5"/>
      <c r="J145" s="6"/>
      <c r="K145" s="5"/>
      <c r="L145" s="6"/>
      <c r="M145" s="5"/>
      <c r="N145" s="14"/>
      <c r="O145" s="5"/>
    </row>
    <row r="146" spans="2:15" s="28" customFormat="1" ht="13.5" customHeight="1" x14ac:dyDescent="0.2">
      <c r="B146" s="24" t="s">
        <v>63</v>
      </c>
      <c r="C146" s="24"/>
      <c r="D146" s="24"/>
      <c r="E146" s="24"/>
      <c r="F146" s="24"/>
      <c r="G146" s="24"/>
      <c r="H146" s="24"/>
      <c r="I146" s="24"/>
      <c r="J146" s="24"/>
      <c r="K146" s="24"/>
      <c r="L146" s="24"/>
      <c r="M146" s="24"/>
      <c r="O146" s="24"/>
    </row>
    <row r="147" spans="2:15" ht="13.5" customHeight="1" x14ac:dyDescent="0.2">
      <c r="C147" s="317" t="s">
        <v>495</v>
      </c>
      <c r="D147" s="317"/>
      <c r="E147" s="317">
        <v>210000</v>
      </c>
      <c r="F147" s="317"/>
      <c r="G147" s="317"/>
      <c r="H147" s="317"/>
      <c r="I147" s="317"/>
      <c r="J147" s="317"/>
      <c r="K147" s="317">
        <v>120000</v>
      </c>
      <c r="L147" s="6"/>
      <c r="M147" s="6"/>
      <c r="O147" s="6">
        <f>E147-SUM(F147:N147)</f>
        <v>90000</v>
      </c>
    </row>
    <row r="148" spans="2:15" ht="13.5" customHeight="1" x14ac:dyDescent="0.2">
      <c r="F148" s="6"/>
      <c r="G148" s="6"/>
      <c r="H148" s="6"/>
      <c r="I148" s="6"/>
      <c r="J148" s="6"/>
      <c r="K148" s="6"/>
      <c r="L148" s="6"/>
      <c r="M148" s="6"/>
      <c r="O148" s="6">
        <f>E148-SUM(F148:N148)</f>
        <v>0</v>
      </c>
    </row>
    <row r="149" spans="2:15" ht="13.5" customHeight="1" x14ac:dyDescent="0.2">
      <c r="F149" s="6"/>
      <c r="G149" s="6"/>
      <c r="H149" s="6"/>
      <c r="I149" s="6"/>
      <c r="J149" s="6"/>
      <c r="K149" s="6"/>
      <c r="L149" s="6"/>
      <c r="M149" s="6"/>
      <c r="O149" s="6">
        <f>E149-SUM(F149:N149)</f>
        <v>0</v>
      </c>
    </row>
    <row r="150" spans="2:15" ht="13.5" customHeight="1" x14ac:dyDescent="0.2">
      <c r="B150" s="102"/>
      <c r="C150" s="102"/>
      <c r="D150" s="102"/>
      <c r="E150" s="5"/>
      <c r="F150" s="6"/>
      <c r="G150" s="5"/>
      <c r="H150" s="6"/>
      <c r="I150" s="5"/>
      <c r="J150" s="6"/>
      <c r="K150" s="5"/>
      <c r="L150" s="6"/>
      <c r="M150" s="5"/>
      <c r="N150" s="14"/>
      <c r="O150" s="6"/>
    </row>
    <row r="151" spans="2:15" ht="13.5" customHeight="1" x14ac:dyDescent="0.2">
      <c r="C151" s="12" t="s">
        <v>51</v>
      </c>
      <c r="E151" s="92">
        <f>SUM(E147:E150)</f>
        <v>210000</v>
      </c>
      <c r="F151" s="6"/>
      <c r="G151" s="92">
        <f>SUM(G147:G150)</f>
        <v>0</v>
      </c>
      <c r="H151" s="6"/>
      <c r="I151" s="92">
        <f>SUM(I147:I150)</f>
        <v>0</v>
      </c>
      <c r="J151" s="6"/>
      <c r="K151" s="92">
        <f>SUM(K147:K150)</f>
        <v>120000</v>
      </c>
      <c r="L151" s="6"/>
      <c r="M151" s="92">
        <f>SUM(M147:M150)</f>
        <v>0</v>
      </c>
      <c r="O151" s="92">
        <f>SUM(O147:O150)</f>
        <v>90000</v>
      </c>
    </row>
    <row r="152" spans="2:15" ht="13.5" customHeight="1" x14ac:dyDescent="0.2">
      <c r="B152" s="102"/>
      <c r="C152" s="102"/>
      <c r="D152" s="102"/>
      <c r="E152" s="5"/>
      <c r="F152" s="6"/>
      <c r="G152" s="5"/>
      <c r="H152" s="6"/>
      <c r="I152" s="5"/>
      <c r="J152" s="6"/>
      <c r="K152" s="5"/>
      <c r="L152" s="6"/>
      <c r="M152" s="5"/>
      <c r="N152" s="14"/>
      <c r="O152" s="5"/>
    </row>
    <row r="153" spans="2:15" s="28" customFormat="1" ht="13.5" customHeight="1" x14ac:dyDescent="0.2">
      <c r="B153" s="24" t="s">
        <v>166</v>
      </c>
      <c r="C153" s="24"/>
      <c r="D153" s="24"/>
      <c r="E153" s="24"/>
      <c r="F153" s="24"/>
      <c r="G153" s="24"/>
      <c r="H153" s="24"/>
      <c r="I153" s="24"/>
      <c r="J153" s="24"/>
      <c r="K153" s="24"/>
      <c r="L153" s="24"/>
      <c r="M153" s="24"/>
      <c r="O153" s="24"/>
    </row>
    <row r="154" spans="2:15" ht="13.5" customHeight="1" x14ac:dyDescent="0.2">
      <c r="F154" s="6"/>
      <c r="G154" s="6"/>
      <c r="H154" s="6"/>
      <c r="I154" s="6"/>
      <c r="J154" s="6"/>
      <c r="K154" s="6"/>
      <c r="L154" s="6"/>
      <c r="M154" s="6"/>
      <c r="O154" s="6">
        <f>E154-SUM(F154:N154)</f>
        <v>0</v>
      </c>
    </row>
    <row r="155" spans="2:15" ht="13.5" customHeight="1" x14ac:dyDescent="0.2">
      <c r="F155" s="6"/>
      <c r="G155" s="6"/>
      <c r="H155" s="6"/>
      <c r="I155" s="6"/>
      <c r="J155" s="6"/>
      <c r="K155" s="6"/>
      <c r="L155" s="6"/>
      <c r="M155" s="6"/>
      <c r="O155" s="6">
        <f>E155-SUM(F155:N155)</f>
        <v>0</v>
      </c>
    </row>
    <row r="156" spans="2:15" ht="13.5" customHeight="1" x14ac:dyDescent="0.2">
      <c r="F156" s="6"/>
      <c r="G156" s="6"/>
      <c r="H156" s="6"/>
      <c r="I156" s="6"/>
      <c r="J156" s="6"/>
      <c r="K156" s="6"/>
      <c r="L156" s="6"/>
      <c r="M156" s="6"/>
      <c r="O156" s="6">
        <f>E156-SUM(F156:N156)</f>
        <v>0</v>
      </c>
    </row>
    <row r="157" spans="2:15" ht="13.5" customHeight="1" x14ac:dyDescent="0.2">
      <c r="B157" s="102"/>
      <c r="C157" s="102"/>
      <c r="D157" s="102"/>
      <c r="E157" s="5"/>
      <c r="F157" s="6"/>
      <c r="G157" s="5"/>
      <c r="H157" s="6"/>
      <c r="I157" s="5"/>
      <c r="J157" s="6"/>
      <c r="K157" s="5"/>
      <c r="L157" s="6"/>
      <c r="M157" s="5"/>
      <c r="N157" s="14"/>
      <c r="O157" s="6"/>
    </row>
    <row r="158" spans="2:15" ht="13.5" customHeight="1" x14ac:dyDescent="0.2">
      <c r="C158" s="12" t="s">
        <v>51</v>
      </c>
      <c r="E158" s="92">
        <f>SUM(E154:E157)</f>
        <v>0</v>
      </c>
      <c r="F158" s="6"/>
      <c r="G158" s="92">
        <f>SUM(G154:G157)</f>
        <v>0</v>
      </c>
      <c r="H158" s="6"/>
      <c r="I158" s="92">
        <f>SUM(I154:I157)</f>
        <v>0</v>
      </c>
      <c r="J158" s="6"/>
      <c r="K158" s="92">
        <f>SUM(K154:K157)</f>
        <v>0</v>
      </c>
      <c r="L158" s="6"/>
      <c r="M158" s="92">
        <f>SUM(M154:M157)</f>
        <v>0</v>
      </c>
      <c r="O158" s="92">
        <f>SUM(O154:O157)</f>
        <v>0</v>
      </c>
    </row>
    <row r="159" spans="2:15" ht="13.5" customHeight="1" x14ac:dyDescent="0.2">
      <c r="B159" s="102"/>
      <c r="C159" s="102"/>
      <c r="D159" s="102"/>
      <c r="E159" s="5"/>
      <c r="F159" s="6"/>
      <c r="G159" s="5"/>
      <c r="H159" s="6"/>
      <c r="I159" s="5"/>
      <c r="J159" s="6"/>
      <c r="K159" s="5"/>
      <c r="L159" s="6"/>
      <c r="M159" s="5"/>
      <c r="N159" s="14"/>
      <c r="O159" s="5"/>
    </row>
    <row r="160" spans="2:15" ht="13.5" customHeight="1" x14ac:dyDescent="0.2">
      <c r="B160" s="24" t="s">
        <v>230</v>
      </c>
      <c r="C160" s="24"/>
      <c r="D160" s="24"/>
      <c r="E160" s="24"/>
      <c r="F160" s="24"/>
      <c r="G160" s="24"/>
      <c r="H160" s="24"/>
      <c r="I160" s="24"/>
      <c r="J160" s="24"/>
      <c r="K160" s="24"/>
      <c r="L160" s="24"/>
      <c r="M160" s="24"/>
      <c r="N160" s="28"/>
      <c r="O160" s="24"/>
    </row>
    <row r="161" spans="2:15" ht="13.5" customHeight="1" x14ac:dyDescent="0.2">
      <c r="F161" s="6"/>
      <c r="G161" s="6"/>
      <c r="H161" s="6"/>
      <c r="I161" s="6"/>
      <c r="J161" s="6"/>
      <c r="K161" s="6"/>
      <c r="L161" s="6"/>
      <c r="M161" s="6"/>
      <c r="O161" s="6">
        <f>E161-SUM(F161:N161)</f>
        <v>0</v>
      </c>
    </row>
    <row r="162" spans="2:15" ht="13.5" customHeight="1" x14ac:dyDescent="0.2">
      <c r="F162" s="6"/>
      <c r="G162" s="6"/>
      <c r="H162" s="6"/>
      <c r="I162" s="6"/>
      <c r="J162" s="6"/>
      <c r="K162" s="6"/>
      <c r="L162" s="6"/>
      <c r="M162" s="6"/>
      <c r="O162" s="6">
        <f>E162-SUM(F162:N162)</f>
        <v>0</v>
      </c>
    </row>
    <row r="163" spans="2:15" ht="13.5" customHeight="1" x14ac:dyDescent="0.2">
      <c r="F163" s="6"/>
      <c r="G163" s="6"/>
      <c r="H163" s="6"/>
      <c r="I163" s="6"/>
      <c r="J163" s="6"/>
      <c r="K163" s="6"/>
      <c r="L163" s="6"/>
      <c r="M163" s="6"/>
      <c r="O163" s="6">
        <f>E163-SUM(F163:N163)</f>
        <v>0</v>
      </c>
    </row>
    <row r="164" spans="2:15" ht="13.5" customHeight="1" x14ac:dyDescent="0.2">
      <c r="B164" s="102"/>
      <c r="C164" s="102"/>
      <c r="D164" s="102"/>
      <c r="E164" s="5"/>
      <c r="F164" s="6"/>
      <c r="G164" s="5"/>
      <c r="H164" s="6"/>
      <c r="I164" s="5"/>
      <c r="J164" s="6"/>
      <c r="K164" s="5"/>
      <c r="L164" s="6"/>
      <c r="M164" s="5"/>
      <c r="N164" s="14"/>
      <c r="O164" s="6"/>
    </row>
    <row r="165" spans="2:15" ht="13.5" customHeight="1" x14ac:dyDescent="0.2">
      <c r="C165" s="12" t="s">
        <v>51</v>
      </c>
      <c r="E165" s="92">
        <f>SUM(E161:E164)</f>
        <v>0</v>
      </c>
      <c r="F165" s="6"/>
      <c r="G165" s="92">
        <f>SUM(G161:G164)</f>
        <v>0</v>
      </c>
      <c r="H165" s="6"/>
      <c r="I165" s="92">
        <f>SUM(I161:I164)</f>
        <v>0</v>
      </c>
      <c r="J165" s="6"/>
      <c r="K165" s="92">
        <f>SUM(K161:K164)</f>
        <v>0</v>
      </c>
      <c r="L165" s="6"/>
      <c r="M165" s="92">
        <f>SUM(M161:M164)</f>
        <v>0</v>
      </c>
      <c r="O165" s="92">
        <f>SUM(O161:O164)</f>
        <v>0</v>
      </c>
    </row>
    <row r="166" spans="2:15" ht="13.5" customHeight="1" x14ac:dyDescent="0.2">
      <c r="E166" s="108"/>
      <c r="F166" s="6"/>
      <c r="G166" s="108"/>
      <c r="H166" s="6"/>
      <c r="I166" s="108"/>
      <c r="J166" s="6"/>
      <c r="K166" s="108"/>
      <c r="L166" s="6"/>
      <c r="M166" s="108"/>
      <c r="O166" s="108"/>
    </row>
    <row r="167" spans="2:15" ht="13.5" customHeight="1" x14ac:dyDescent="0.2">
      <c r="E167" s="6"/>
      <c r="F167" s="6"/>
      <c r="G167" s="6"/>
      <c r="H167" s="6"/>
      <c r="I167" s="6"/>
      <c r="J167" s="6"/>
      <c r="K167" s="6"/>
      <c r="L167" s="6"/>
      <c r="M167" s="6"/>
      <c r="N167" s="6"/>
      <c r="O167" s="6"/>
    </row>
    <row r="168" spans="2:15" ht="13.5" customHeight="1" x14ac:dyDescent="0.2">
      <c r="C168" s="12" t="s">
        <v>65</v>
      </c>
      <c r="E168" s="92">
        <f>E121+E158+E151+E144+E137+E129+E113+E105+E96+E88+E80+E72+E62+E54+E44+E32+E22+E165</f>
        <v>15857500</v>
      </c>
      <c r="F168" s="6"/>
      <c r="G168" s="92">
        <f>G121+G158+G151+G144+G137+G129+G113+G105+G96+G88+G80+G72+G62+G54+G44+G32+G22+G165</f>
        <v>0</v>
      </c>
      <c r="H168" s="6"/>
      <c r="I168" s="92">
        <f>I121+I158+I151+I144+I137+I129+I113+I105+I96+I88+I80+I72+I62+I54+I44+I32+I22+I165</f>
        <v>0</v>
      </c>
      <c r="J168" s="6"/>
      <c r="K168" s="92">
        <f>K121+K158+K151+K144+K137+K129+K113+K105+K96+K88+K80+K72+K62+K54+K44+K32+K22+K165</f>
        <v>7901900</v>
      </c>
      <c r="L168" s="6"/>
      <c r="M168" s="92">
        <f>M121+M158+M151+M144+M137+M129+M113+M105+M96+M88+M80+M72+M62+M54+M44+M32+M22+M165</f>
        <v>0</v>
      </c>
      <c r="O168" s="92">
        <f>O121+O158+O151+O144+O137+O129+O113+O105+O96+O88+O80+O72+O62+O54+O44+O32+O22+O165</f>
        <v>7955600</v>
      </c>
    </row>
    <row r="169" spans="2:15" ht="13.5" customHeight="1" x14ac:dyDescent="0.2">
      <c r="E169" s="6"/>
      <c r="F169" s="6"/>
      <c r="G169" s="6"/>
      <c r="H169" s="6"/>
      <c r="I169" s="6"/>
      <c r="J169" s="6"/>
      <c r="K169" s="6"/>
      <c r="L169" s="6"/>
      <c r="M169" s="6"/>
      <c r="O169" s="6"/>
    </row>
    <row r="170" spans="2:15" ht="16.5" customHeight="1" x14ac:dyDescent="0.2">
      <c r="B170" s="104" t="s">
        <v>192</v>
      </c>
      <c r="F170" s="6"/>
      <c r="H170" s="6"/>
      <c r="J170" s="6"/>
      <c r="L170" s="6"/>
    </row>
    <row r="171" spans="2:15" ht="13.5" customHeight="1" x14ac:dyDescent="0.2">
      <c r="C171" s="12" t="s">
        <v>220</v>
      </c>
      <c r="E171" s="317">
        <v>65000</v>
      </c>
      <c r="F171" s="317"/>
      <c r="G171" s="317"/>
      <c r="H171" s="317"/>
      <c r="I171" s="317"/>
      <c r="J171" s="317"/>
      <c r="K171" s="317">
        <v>45000</v>
      </c>
      <c r="O171" s="6">
        <f>E171-SUM(F171:N171)</f>
        <v>20000</v>
      </c>
    </row>
    <row r="172" spans="2:15" ht="13.5" customHeight="1" x14ac:dyDescent="0.2">
      <c r="C172" s="12" t="s">
        <v>221</v>
      </c>
      <c r="E172" s="317">
        <v>78000</v>
      </c>
      <c r="F172" s="317"/>
      <c r="G172" s="317"/>
      <c r="H172" s="317"/>
      <c r="I172" s="317"/>
      <c r="J172" s="317"/>
      <c r="K172" s="317">
        <v>60000</v>
      </c>
      <c r="O172" s="6">
        <f>E172-SUM(F172:N172)</f>
        <v>18000</v>
      </c>
    </row>
    <row r="173" spans="2:15" ht="13.5" customHeight="1" x14ac:dyDescent="0.2">
      <c r="C173" s="12" t="s">
        <v>213</v>
      </c>
      <c r="E173" s="317">
        <v>69000</v>
      </c>
      <c r="F173" s="317"/>
      <c r="G173" s="317"/>
      <c r="H173" s="317"/>
      <c r="I173" s="317"/>
      <c r="J173" s="317"/>
      <c r="K173" s="317">
        <v>27000</v>
      </c>
      <c r="O173" s="6">
        <f>E173-SUM(F173:N173)</f>
        <v>42000</v>
      </c>
    </row>
    <row r="174" spans="2:15" ht="13.5" customHeight="1" x14ac:dyDescent="0.2">
      <c r="C174" s="12" t="s">
        <v>214</v>
      </c>
      <c r="E174" s="317">
        <v>50000</v>
      </c>
      <c r="F174" s="317"/>
      <c r="G174" s="317"/>
      <c r="H174" s="317"/>
      <c r="I174" s="317"/>
      <c r="J174" s="317"/>
      <c r="K174" s="317">
        <v>20000</v>
      </c>
      <c r="O174" s="6">
        <f>E174-SUM(F174:N174)</f>
        <v>30000</v>
      </c>
    </row>
    <row r="175" spans="2:15" ht="12.75" customHeight="1" x14ac:dyDescent="0.2">
      <c r="F175" s="6"/>
      <c r="H175" s="6"/>
      <c r="J175" s="6"/>
      <c r="L175" s="6"/>
      <c r="O175" s="6"/>
    </row>
    <row r="176" spans="2:15" ht="13.5" customHeight="1" x14ac:dyDescent="0.2">
      <c r="C176" s="12" t="s">
        <v>299</v>
      </c>
      <c r="E176" s="92">
        <f>SUM(E171:E175)</f>
        <v>262000</v>
      </c>
      <c r="F176" s="6"/>
      <c r="G176" s="92">
        <f>SUM(G171:G175)</f>
        <v>0</v>
      </c>
      <c r="H176" s="6"/>
      <c r="I176" s="92">
        <f>SUM(I171:I175)</f>
        <v>0</v>
      </c>
      <c r="J176" s="6"/>
      <c r="K176" s="92">
        <f>SUM(K171:K175)</f>
        <v>152000</v>
      </c>
      <c r="L176" s="6"/>
      <c r="M176" s="92">
        <f>SUM(M171:M175)</f>
        <v>0</v>
      </c>
      <c r="O176" s="92">
        <f>SUM(O171:O175)</f>
        <v>110000</v>
      </c>
    </row>
    <row r="178" spans="2:15" ht="13.5" customHeight="1" x14ac:dyDescent="0.2">
      <c r="B178" s="104" t="s">
        <v>66</v>
      </c>
    </row>
    <row r="179" spans="2:15" ht="13.5" customHeight="1" x14ac:dyDescent="0.2">
      <c r="C179" s="12" t="s">
        <v>256</v>
      </c>
      <c r="E179" s="12">
        <v>100000</v>
      </c>
      <c r="K179" s="12">
        <v>30000</v>
      </c>
      <c r="O179" s="6">
        <f t="shared" ref="O179:O187" si="6">E179-SUM(F179:N179)</f>
        <v>70000</v>
      </c>
    </row>
    <row r="180" spans="2:15" ht="13.5" customHeight="1" x14ac:dyDescent="0.2">
      <c r="C180" s="12" t="s">
        <v>255</v>
      </c>
      <c r="E180" s="12">
        <v>0</v>
      </c>
      <c r="O180" s="6">
        <f t="shared" si="6"/>
        <v>0</v>
      </c>
    </row>
    <row r="181" spans="2:15" ht="13.5" customHeight="1" x14ac:dyDescent="0.2">
      <c r="C181" s="12" t="s">
        <v>67</v>
      </c>
      <c r="E181" s="317">
        <v>5354000</v>
      </c>
      <c r="F181" s="317"/>
      <c r="G181" s="317"/>
      <c r="H181" s="317"/>
      <c r="I181" s="317"/>
      <c r="J181" s="317"/>
      <c r="K181" s="317">
        <v>3654000</v>
      </c>
      <c r="O181" s="6">
        <f t="shared" si="6"/>
        <v>1700000</v>
      </c>
    </row>
    <row r="182" spans="2:15" ht="13.5" customHeight="1" x14ac:dyDescent="0.2">
      <c r="B182" s="318" t="s">
        <v>23</v>
      </c>
      <c r="C182" s="104" t="s">
        <v>154</v>
      </c>
      <c r="E182" s="12">
        <f>'Exh E-2 proposed pool'!D64</f>
        <v>2265375</v>
      </c>
      <c r="G182" s="107">
        <f>'Exh E-2 proposed pool'!N64</f>
        <v>1758720</v>
      </c>
      <c r="I182" s="12">
        <f>'Exh E-2 proposed pool'!F35</f>
        <v>0</v>
      </c>
      <c r="K182" s="12">
        <f>E182-G182-I182-M182-O182</f>
        <v>231655</v>
      </c>
      <c r="M182" s="12">
        <f>'Exh E-2 proposed pool'!H35</f>
        <v>30000</v>
      </c>
      <c r="O182" s="6">
        <f>'Exh E-2 proposed pool'!J35+'Exh E-2 proposed pool'!L35</f>
        <v>245000</v>
      </c>
    </row>
    <row r="183" spans="2:15" ht="13.5" customHeight="1" x14ac:dyDescent="0.2">
      <c r="C183" s="12" t="s">
        <v>215</v>
      </c>
      <c r="E183" s="317">
        <v>100000</v>
      </c>
      <c r="F183" s="317"/>
      <c r="G183" s="317"/>
      <c r="H183" s="317"/>
      <c r="I183" s="317"/>
      <c r="J183" s="317"/>
      <c r="K183" s="317"/>
      <c r="O183" s="6">
        <f t="shared" si="6"/>
        <v>100000</v>
      </c>
    </row>
    <row r="184" spans="2:15" ht="13.5" customHeight="1" x14ac:dyDescent="0.2">
      <c r="C184" s="12" t="s">
        <v>237</v>
      </c>
      <c r="E184" s="317">
        <v>50000</v>
      </c>
      <c r="F184" s="317"/>
      <c r="G184" s="317"/>
      <c r="H184" s="317"/>
      <c r="I184" s="317"/>
      <c r="J184" s="317"/>
      <c r="K184" s="317"/>
      <c r="O184" s="6">
        <f t="shared" si="6"/>
        <v>50000</v>
      </c>
    </row>
    <row r="185" spans="2:15" ht="13.5" customHeight="1" x14ac:dyDescent="0.2">
      <c r="C185" s="12" t="s">
        <v>216</v>
      </c>
      <c r="E185" s="317">
        <v>25000</v>
      </c>
      <c r="F185" s="317"/>
      <c r="G185" s="317"/>
      <c r="H185" s="317"/>
      <c r="I185" s="317"/>
      <c r="J185" s="317"/>
      <c r="K185" s="317"/>
      <c r="O185" s="6">
        <f t="shared" si="6"/>
        <v>25000</v>
      </c>
    </row>
    <row r="186" spans="2:15" ht="13.5" customHeight="1" x14ac:dyDescent="0.2">
      <c r="C186" s="12" t="s">
        <v>200</v>
      </c>
      <c r="E186" s="317">
        <v>125000</v>
      </c>
      <c r="F186" s="317"/>
      <c r="G186" s="317"/>
      <c r="H186" s="317"/>
      <c r="I186" s="317"/>
      <c r="J186" s="317"/>
      <c r="K186" s="317"/>
      <c r="O186" s="6">
        <f t="shared" si="6"/>
        <v>125000</v>
      </c>
    </row>
    <row r="187" spans="2:15" ht="13.5" customHeight="1" x14ac:dyDescent="0.2">
      <c r="C187" s="12" t="s">
        <v>496</v>
      </c>
      <c r="E187" s="317">
        <v>20000000</v>
      </c>
      <c r="F187" s="317"/>
      <c r="G187" s="317"/>
      <c r="H187" s="317"/>
      <c r="I187" s="317">
        <v>4000000</v>
      </c>
      <c r="J187" s="317"/>
      <c r="K187" s="317">
        <v>16000000</v>
      </c>
      <c r="O187" s="6">
        <f t="shared" si="6"/>
        <v>0</v>
      </c>
    </row>
    <row r="189" spans="2:15" ht="13.5" customHeight="1" x14ac:dyDescent="0.2">
      <c r="C189" s="12" t="s">
        <v>68</v>
      </c>
      <c r="E189" s="108">
        <f>SUM(E179:E188)</f>
        <v>28019375</v>
      </c>
      <c r="G189" s="108">
        <f>SUM(G179:G188)</f>
        <v>1758720</v>
      </c>
      <c r="I189" s="108">
        <f>SUM(I179:I188)</f>
        <v>4000000</v>
      </c>
      <c r="K189" s="108">
        <f>SUM(K179:K188)</f>
        <v>19915655</v>
      </c>
      <c r="M189" s="108">
        <f>SUM(M179:M188)</f>
        <v>30000</v>
      </c>
      <c r="O189" s="108">
        <f>SUM(O179:O188)</f>
        <v>2315000</v>
      </c>
    </row>
    <row r="191" spans="2:15" ht="13.5" customHeight="1" thickBot="1" x14ac:dyDescent="0.25">
      <c r="B191" s="12" t="s">
        <v>69</v>
      </c>
      <c r="E191" s="15">
        <f>+E189+E176+E168</f>
        <v>44138875</v>
      </c>
      <c r="F191" s="26"/>
      <c r="G191" s="15">
        <f>+G189+G176+G168</f>
        <v>1758720</v>
      </c>
      <c r="H191" s="26"/>
      <c r="I191" s="15">
        <f>+I189+I176+I168</f>
        <v>4000000</v>
      </c>
      <c r="J191" s="26"/>
      <c r="K191" s="15">
        <f>+K189+K176+K168</f>
        <v>27969555</v>
      </c>
      <c r="L191" s="26"/>
      <c r="M191" s="15">
        <f>+M189+M176+M168</f>
        <v>30000</v>
      </c>
      <c r="N191" s="115"/>
      <c r="O191" s="15">
        <f>+O189+O176+O168</f>
        <v>10380600</v>
      </c>
    </row>
    <row r="192" spans="2:15" ht="13.5" customHeight="1" thickTop="1" x14ac:dyDescent="0.2">
      <c r="E192" s="21"/>
      <c r="F192" s="26"/>
      <c r="G192" s="21"/>
      <c r="H192" s="26"/>
      <c r="I192" s="21"/>
      <c r="J192" s="26"/>
      <c r="K192" s="21"/>
      <c r="L192" s="26"/>
      <c r="M192" s="21"/>
      <c r="N192" s="115"/>
      <c r="O192" s="21"/>
    </row>
    <row r="193" spans="2:21" ht="13.5" customHeight="1" x14ac:dyDescent="0.25">
      <c r="B193" s="2"/>
      <c r="C193" s="2"/>
      <c r="D193" s="2"/>
      <c r="E193" s="64"/>
      <c r="F193" s="2"/>
      <c r="G193" s="64" t="s">
        <v>281</v>
      </c>
      <c r="H193" s="2"/>
      <c r="I193" s="64"/>
      <c r="J193" s="2"/>
      <c r="K193" s="64"/>
      <c r="L193" s="2"/>
      <c r="M193" s="64"/>
      <c r="N193" s="2"/>
      <c r="O193" s="64" t="s">
        <v>232</v>
      </c>
    </row>
    <row r="194" spans="2:21" ht="13.5" customHeight="1" x14ac:dyDescent="0.25">
      <c r="B194" s="2"/>
      <c r="C194" s="2"/>
      <c r="D194" s="2"/>
      <c r="E194" s="64"/>
      <c r="F194" s="2"/>
      <c r="H194" s="2"/>
      <c r="I194" s="64"/>
      <c r="J194" s="2"/>
      <c r="K194" s="64"/>
      <c r="L194" s="2"/>
      <c r="M194" s="64"/>
      <c r="N194" s="2"/>
    </row>
    <row r="195" spans="2:21" ht="13.5" customHeight="1" x14ac:dyDescent="0.25">
      <c r="B195" s="2"/>
      <c r="C195" s="2"/>
      <c r="D195" s="2"/>
      <c r="E195" s="64"/>
      <c r="F195" s="2"/>
      <c r="G195" s="64"/>
      <c r="H195" s="2"/>
      <c r="I195" s="64"/>
      <c r="J195" s="2"/>
      <c r="K195" s="64"/>
      <c r="L195" s="2"/>
      <c r="M195" s="64"/>
      <c r="N195" s="2"/>
      <c r="O195" s="59">
        <f>+E191-SUM(F191:M191)</f>
        <v>10380600</v>
      </c>
    </row>
    <row r="196" spans="2:21" ht="13.5" customHeight="1" x14ac:dyDescent="0.25">
      <c r="B196" s="2"/>
      <c r="C196" s="2"/>
      <c r="D196" s="2"/>
      <c r="E196" s="2"/>
      <c r="F196" s="2"/>
      <c r="G196" s="39"/>
      <c r="H196" s="2"/>
      <c r="I196" s="2"/>
      <c r="J196" s="2"/>
      <c r="K196" s="2"/>
      <c r="L196" s="2"/>
      <c r="M196" s="2"/>
      <c r="N196" s="2"/>
      <c r="O196" s="37" t="s">
        <v>185</v>
      </c>
    </row>
    <row r="197" spans="2:21" ht="13.5" customHeight="1" x14ac:dyDescent="0.25">
      <c r="B197" s="42" t="s">
        <v>71</v>
      </c>
      <c r="C197" s="2"/>
      <c r="D197" s="2"/>
      <c r="E197" s="2"/>
      <c r="F197" s="2"/>
      <c r="G197" s="64"/>
      <c r="H197" s="2"/>
      <c r="I197" s="2"/>
      <c r="J197" s="2"/>
      <c r="K197" s="2"/>
      <c r="L197" s="2"/>
      <c r="M197" s="2"/>
      <c r="N197" s="2"/>
    </row>
    <row r="198" spans="2:21" ht="33.75" customHeight="1" x14ac:dyDescent="0.25">
      <c r="B198" s="2"/>
      <c r="C198" s="2"/>
      <c r="D198" s="377" t="s">
        <v>419</v>
      </c>
      <c r="E198" s="377"/>
      <c r="F198" s="377"/>
      <c r="G198" s="377"/>
      <c r="H198" s="377"/>
      <c r="I198" s="377"/>
      <c r="J198" s="377"/>
      <c r="K198" s="377"/>
      <c r="L198" s="377"/>
      <c r="M198" s="377"/>
      <c r="N198" s="377"/>
      <c r="O198" s="377"/>
    </row>
    <row r="199" spans="2:21" ht="13.5" customHeight="1" x14ac:dyDescent="0.25">
      <c r="B199" s="2"/>
      <c r="C199" s="2"/>
      <c r="D199" s="252"/>
      <c r="E199" s="253"/>
      <c r="F199" s="253"/>
      <c r="G199" s="253"/>
      <c r="H199" s="253"/>
      <c r="I199" s="253"/>
      <c r="J199" s="253"/>
      <c r="K199" s="253"/>
      <c r="L199" s="253"/>
      <c r="M199" s="253"/>
      <c r="N199" s="253"/>
      <c r="O199" s="253"/>
    </row>
    <row r="200" spans="2:21" ht="36" customHeight="1" x14ac:dyDescent="0.25">
      <c r="B200" s="2"/>
      <c r="C200" s="2"/>
      <c r="D200" s="371" t="s">
        <v>418</v>
      </c>
      <c r="E200" s="371"/>
      <c r="F200" s="371"/>
      <c r="G200" s="371"/>
      <c r="H200" s="371"/>
      <c r="I200" s="371"/>
      <c r="J200" s="371"/>
      <c r="K200" s="371"/>
      <c r="L200" s="371"/>
      <c r="M200" s="371"/>
      <c r="N200" s="371"/>
      <c r="O200" s="371"/>
      <c r="P200" s="321"/>
      <c r="Q200" s="321"/>
      <c r="R200" s="321"/>
      <c r="S200" s="321"/>
      <c r="T200" s="321"/>
      <c r="U200" s="321"/>
    </row>
    <row r="201" spans="2:21" ht="13.5" customHeight="1" x14ac:dyDescent="0.25">
      <c r="B201" s="2"/>
      <c r="C201" s="2"/>
      <c r="D201" s="298"/>
      <c r="E201" s="298"/>
      <c r="F201" s="298"/>
      <c r="G201" s="298"/>
      <c r="H201" s="298"/>
      <c r="I201" s="298"/>
      <c r="J201" s="298"/>
      <c r="K201" s="298"/>
      <c r="L201" s="298"/>
      <c r="M201" s="298"/>
      <c r="N201" s="298"/>
      <c r="O201" s="298"/>
    </row>
    <row r="202" spans="2:21" ht="13.5" customHeight="1" x14ac:dyDescent="0.25">
      <c r="B202" s="2"/>
      <c r="C202" s="2"/>
      <c r="D202" s="119"/>
      <c r="E202" s="119"/>
      <c r="F202" s="71"/>
      <c r="G202" s="119"/>
      <c r="H202" s="119"/>
      <c r="I202" s="119"/>
      <c r="J202" s="119"/>
      <c r="K202" s="119"/>
      <c r="L202" s="119"/>
      <c r="M202" s="119"/>
      <c r="N202" s="119"/>
      <c r="O202" s="119"/>
      <c r="T202" s="12" t="s">
        <v>171</v>
      </c>
    </row>
    <row r="203" spans="2:21" ht="13.5" customHeight="1" x14ac:dyDescent="0.25">
      <c r="B203" s="2"/>
      <c r="C203" s="2"/>
      <c r="D203" s="298"/>
      <c r="E203" s="298"/>
      <c r="F203" s="298"/>
      <c r="G203" s="298"/>
      <c r="H203" s="298"/>
      <c r="I203" s="298"/>
      <c r="J203" s="298"/>
      <c r="K203" s="298"/>
      <c r="L203" s="298"/>
      <c r="M203" s="298"/>
      <c r="N203" s="298"/>
      <c r="O203" s="298"/>
    </row>
    <row r="204" spans="2:21" ht="13.5" customHeight="1" x14ac:dyDescent="0.25">
      <c r="B204" s="2"/>
      <c r="C204" s="2"/>
      <c r="D204" s="119"/>
      <c r="E204" s="119"/>
      <c r="F204" s="71"/>
      <c r="G204" s="119"/>
      <c r="H204" s="119"/>
      <c r="I204" s="119"/>
      <c r="J204" s="119"/>
      <c r="K204" s="119"/>
      <c r="L204" s="119"/>
      <c r="M204" s="119"/>
      <c r="N204" s="119"/>
      <c r="O204" s="119"/>
    </row>
    <row r="205" spans="2:21" ht="13.5" customHeight="1" x14ac:dyDescent="0.25">
      <c r="B205" s="2"/>
      <c r="C205" s="2"/>
      <c r="D205" s="117"/>
      <c r="E205" s="40"/>
      <c r="F205" s="40"/>
      <c r="G205" s="40"/>
      <c r="H205" s="40"/>
      <c r="I205" s="40"/>
      <c r="J205" s="40"/>
      <c r="K205" s="40"/>
      <c r="L205" s="40"/>
      <c r="M205" s="40"/>
      <c r="N205" s="40"/>
      <c r="O205" s="40"/>
    </row>
    <row r="206" spans="2:21" ht="13.5" customHeight="1" x14ac:dyDescent="0.25">
      <c r="B206" s="2"/>
      <c r="C206" s="2"/>
      <c r="D206" s="117"/>
      <c r="E206" s="40"/>
      <c r="F206" s="40"/>
      <c r="G206" s="40"/>
      <c r="H206" s="40"/>
      <c r="I206" s="40"/>
      <c r="J206" s="40"/>
      <c r="K206" s="40"/>
      <c r="L206" s="40"/>
      <c r="M206" s="40"/>
      <c r="N206" s="40"/>
      <c r="O206" s="40"/>
    </row>
    <row r="207" spans="2:21" ht="13.5" customHeight="1" x14ac:dyDescent="0.25">
      <c r="B207" s="2"/>
      <c r="C207" s="2"/>
      <c r="D207" s="117"/>
      <c r="E207" s="40"/>
      <c r="F207" s="40"/>
      <c r="G207" s="40"/>
      <c r="H207" s="40"/>
      <c r="I207" s="40"/>
      <c r="J207" s="40"/>
      <c r="K207" s="40"/>
      <c r="L207" s="40"/>
      <c r="M207" s="40"/>
      <c r="N207" s="40"/>
      <c r="O207" s="40"/>
    </row>
    <row r="208" spans="2:21" ht="13.5" customHeight="1" x14ac:dyDescent="0.2">
      <c r="D208" s="117"/>
      <c r="E208" s="40"/>
      <c r="F208" s="40"/>
      <c r="G208" s="40"/>
      <c r="H208" s="40"/>
      <c r="I208" s="40"/>
      <c r="J208" s="40"/>
      <c r="K208" s="40"/>
      <c r="L208" s="40"/>
      <c r="M208" s="40"/>
      <c r="N208" s="40"/>
      <c r="O208" s="40"/>
    </row>
    <row r="209" spans="4:15" ht="13.5" customHeight="1" x14ac:dyDescent="0.25">
      <c r="D209" s="2"/>
      <c r="E209" s="2"/>
      <c r="F209" s="2"/>
      <c r="G209" s="2"/>
      <c r="H209" s="2"/>
      <c r="I209" s="2"/>
      <c r="J209" s="2"/>
      <c r="K209" s="2"/>
      <c r="L209" s="2"/>
      <c r="M209" s="2"/>
      <c r="N209" s="2"/>
      <c r="O209" s="2"/>
    </row>
    <row r="210" spans="4:15" ht="15" x14ac:dyDescent="0.25">
      <c r="D210" s="2"/>
      <c r="E210" s="2"/>
      <c r="F210" s="39"/>
      <c r="G210" s="2"/>
      <c r="H210" s="39"/>
      <c r="I210" s="2"/>
      <c r="J210" s="39"/>
      <c r="K210" s="2"/>
      <c r="L210" s="39"/>
      <c r="M210" s="2"/>
      <c r="N210" s="39"/>
      <c r="O210" s="39"/>
    </row>
    <row r="211" spans="4:15" ht="13.5" customHeight="1" x14ac:dyDescent="0.2">
      <c r="F211" s="6"/>
      <c r="H211" s="6"/>
      <c r="J211" s="6"/>
      <c r="L211" s="6"/>
      <c r="N211" s="6"/>
      <c r="O211" s="6"/>
    </row>
  </sheetData>
  <sheetProtection formatCells="0" insertRows="0" deleteRows="0"/>
  <protectedRanges>
    <protectedRange sqref="E22:O22" name="Range1"/>
    <protectedRange sqref="E32:O32" name="Range2"/>
    <protectedRange sqref="E44:O44" name="Range3"/>
    <protectedRange sqref="E54:O54" name="Range4"/>
    <protectedRange sqref="E72:O72" name="Range5"/>
    <protectedRange sqref="E80:O80" name="Range6"/>
    <protectedRange sqref="E88:O88" name="Range7"/>
    <protectedRange sqref="E96:O96" name="Range8"/>
    <protectedRange sqref="E105:O105" name="Range9"/>
    <protectedRange sqref="E113:O113" name="Range10"/>
    <protectedRange sqref="E129:O129" name="Range11"/>
    <protectedRange sqref="E137:O137" name="Range12"/>
    <protectedRange sqref="E144:O144" name="Range13"/>
    <protectedRange sqref="E151:O151" name="Range14"/>
    <protectedRange sqref="N168 J168 H168 L168 F168 E159:O159 E121:O122" name="Range15"/>
    <protectedRange sqref="E158:O158 E165:O167" name="Range16"/>
    <protectedRange sqref="L168 F168 H168 J168 N168" name="Range17"/>
    <protectedRange sqref="E176:O176" name="Range18"/>
    <protectedRange sqref="E189:E190 M189:M190 F189:F192 H189:H192 J189:J192 K189:K190 G189:G190 N189:N192 L189:L192 I189:I190 O189:O190" name="Range21"/>
    <protectedRange sqref="E168 K168 O168 G168 I168 M168" name="Range16_1"/>
    <protectedRange sqref="E191:E192 K191:K192 O191:O192 G191:G192 I191:I192 M191:M192" name="Range20_1"/>
  </protectedRanges>
  <customSheetViews>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3"/>
      <headerFooter alignWithMargins="0">
        <oddFooter>&amp;LSchedule D&amp;C&amp;A&amp;RUpdated: &amp;D</oddFooter>
      </headerFooter>
    </customSheetView>
  </customSheetViews>
  <mergeCells count="2">
    <mergeCell ref="D200:O200"/>
    <mergeCell ref="D198:O198"/>
  </mergeCells>
  <phoneticPr fontId="7" type="noConversion"/>
  <printOptions headings="1"/>
  <pageMargins left="0.25" right="0.5" top="1" bottom="1" header="0.5" footer="0.5"/>
  <pageSetup fitToHeight="10" orientation="landscape" r:id="rId4"/>
  <headerFooter alignWithMargins="0">
    <oddFooter>&amp;L&amp;F&amp;C&amp;A&amp;RUpdated: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8" topLeftCell="A22" activePane="bottomLeft" state="frozen"/>
      <selection activeCell="A40" sqref="A40:Q40"/>
      <selection pane="bottomLeft" activeCell="J69" sqref="J69"/>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59" customWidth="1"/>
    <col min="7" max="7" width="1.7109375" style="59" customWidth="1"/>
    <col min="8" max="8" width="12.7109375" style="59" customWidth="1"/>
    <col min="9" max="9" width="1.85546875" style="59" customWidth="1"/>
    <col min="10" max="10" width="12.7109375" style="59" customWidth="1"/>
    <col min="11" max="11" width="1.7109375" style="59" customWidth="1"/>
    <col min="12" max="12" width="12.7109375" style="59" customWidth="1"/>
    <col min="13" max="13" width="1.7109375" style="59" customWidth="1"/>
    <col min="14" max="14" width="12.7109375" style="2" customWidth="1"/>
    <col min="15" max="15" width="1" style="2" customWidth="1"/>
    <col min="16" max="16" width="14.140625" style="130" customWidth="1"/>
    <col min="17" max="17" width="25.85546875" style="64" customWidth="1"/>
    <col min="18" max="16384" width="9.140625" style="2"/>
  </cols>
  <sheetData>
    <row r="1" spans="1:17" s="31" customFormat="1" ht="18.75" x14ac:dyDescent="0.3">
      <c r="A1" s="96" t="str">
        <f>Entity</f>
        <v>Name of Tribe</v>
      </c>
      <c r="B1" s="41"/>
      <c r="C1" s="41"/>
      <c r="D1" s="41"/>
      <c r="E1" s="41"/>
      <c r="F1" s="74"/>
      <c r="G1" s="74"/>
      <c r="H1" s="74"/>
      <c r="I1" s="74"/>
      <c r="J1" s="74"/>
      <c r="K1" s="74"/>
      <c r="L1" s="74"/>
      <c r="M1" s="74"/>
      <c r="N1" s="41"/>
      <c r="O1" s="41"/>
      <c r="P1" s="120" t="s">
        <v>137</v>
      </c>
      <c r="Q1" s="121"/>
    </row>
    <row r="2" spans="1:17" s="31" customFormat="1" ht="18.75" x14ac:dyDescent="0.3">
      <c r="A2" s="96" t="s">
        <v>0</v>
      </c>
      <c r="B2" s="41"/>
      <c r="C2" s="41"/>
      <c r="D2" s="41"/>
      <c r="E2" s="41"/>
      <c r="F2" s="74"/>
      <c r="G2" s="74"/>
      <c r="H2" s="74"/>
      <c r="I2" s="74"/>
      <c r="J2" s="74"/>
      <c r="K2" s="74"/>
      <c r="L2" s="74"/>
      <c r="M2" s="74"/>
      <c r="N2" s="41"/>
      <c r="O2" s="41"/>
      <c r="P2" s="122"/>
      <c r="Q2" s="121"/>
    </row>
    <row r="3" spans="1:17" s="31" customFormat="1" ht="18.75" x14ac:dyDescent="0.3">
      <c r="A3" s="96" t="str">
        <f>'start here-do not delete'!D30</f>
        <v>FY 2022</v>
      </c>
      <c r="B3" s="41"/>
      <c r="C3" s="96" t="s">
        <v>154</v>
      </c>
      <c r="D3" s="41"/>
      <c r="E3" s="41"/>
      <c r="F3" s="74"/>
      <c r="G3" s="74"/>
      <c r="H3" s="74"/>
      <c r="I3" s="74"/>
      <c r="J3" s="74"/>
      <c r="K3" s="74"/>
      <c r="L3" s="74"/>
      <c r="M3" s="74"/>
      <c r="N3" s="41"/>
      <c r="O3" s="41"/>
      <c r="P3" s="122"/>
      <c r="Q3" s="121"/>
    </row>
    <row r="4" spans="1:17" s="125" customFormat="1" ht="15.75" x14ac:dyDescent="0.25">
      <c r="D4" s="32" t="str">
        <f>'start here-do not delete'!D30</f>
        <v>FY 2022</v>
      </c>
      <c r="E4" s="32"/>
      <c r="F4" s="33"/>
      <c r="G4" s="33"/>
      <c r="H4" s="32" t="s">
        <v>30</v>
      </c>
      <c r="I4" s="32"/>
      <c r="J4" s="127" t="s">
        <v>195</v>
      </c>
      <c r="K4" s="32"/>
      <c r="L4" s="32" t="s">
        <v>144</v>
      </c>
      <c r="M4" s="32"/>
      <c r="N4" s="32" t="s">
        <v>2</v>
      </c>
      <c r="O4" s="32"/>
      <c r="P4" s="126"/>
      <c r="Q4" s="32"/>
    </row>
    <row r="5" spans="1:17" s="125" customFormat="1" ht="15.75" x14ac:dyDescent="0.25">
      <c r="D5" s="32" t="s">
        <v>1</v>
      </c>
      <c r="E5" s="32"/>
      <c r="F5" s="32"/>
      <c r="G5" s="32"/>
      <c r="H5" s="32" t="s">
        <v>34</v>
      </c>
      <c r="I5" s="32"/>
      <c r="J5" s="127" t="s">
        <v>196</v>
      </c>
      <c r="K5" s="32"/>
      <c r="L5" s="32" t="s">
        <v>110</v>
      </c>
      <c r="M5" s="32"/>
      <c r="N5" s="32" t="str">
        <f>A3</f>
        <v>FY 2022</v>
      </c>
      <c r="O5" s="32"/>
      <c r="P5" s="126" t="s">
        <v>102</v>
      </c>
      <c r="Q5" s="32"/>
    </row>
    <row r="6" spans="1:17" s="125" customFormat="1" ht="15.75" x14ac:dyDescent="0.25">
      <c r="D6" s="34" t="s">
        <v>400</v>
      </c>
      <c r="E6" s="34"/>
      <c r="F6" s="32" t="s">
        <v>33</v>
      </c>
      <c r="G6" s="32"/>
      <c r="H6" s="34" t="s">
        <v>1</v>
      </c>
      <c r="I6" s="34"/>
      <c r="J6" s="197" t="s">
        <v>197</v>
      </c>
      <c r="K6" s="34"/>
      <c r="L6" s="34" t="s">
        <v>186</v>
      </c>
      <c r="M6" s="32"/>
      <c r="N6" s="32" t="s">
        <v>1</v>
      </c>
      <c r="O6" s="32"/>
      <c r="P6" s="126" t="s">
        <v>103</v>
      </c>
      <c r="Q6" s="32"/>
    </row>
    <row r="7" spans="1:17" s="125" customFormat="1" ht="16.5" thickBot="1" x14ac:dyDescent="0.3">
      <c r="A7" s="128" t="s">
        <v>73</v>
      </c>
      <c r="B7" s="128"/>
      <c r="C7" s="128"/>
      <c r="D7" s="35" t="s">
        <v>401</v>
      </c>
      <c r="E7" s="35"/>
      <c r="F7" s="35"/>
      <c r="G7" s="35"/>
      <c r="H7" s="198" t="s">
        <v>341</v>
      </c>
      <c r="I7" s="198"/>
      <c r="J7" s="35" t="s">
        <v>248</v>
      </c>
      <c r="K7" s="35"/>
      <c r="L7" s="35" t="s">
        <v>248</v>
      </c>
      <c r="M7" s="35"/>
      <c r="N7" s="35" t="s">
        <v>7</v>
      </c>
      <c r="O7" s="35"/>
      <c r="P7" s="129" t="s">
        <v>127</v>
      </c>
      <c r="Q7" s="35" t="s">
        <v>74</v>
      </c>
    </row>
    <row r="8" spans="1:17" x14ac:dyDescent="0.25">
      <c r="F8" s="69" t="s">
        <v>25</v>
      </c>
      <c r="G8" s="62"/>
      <c r="H8" s="69" t="s">
        <v>26</v>
      </c>
      <c r="I8" s="69"/>
      <c r="J8" s="69" t="s">
        <v>70</v>
      </c>
      <c r="K8" s="62"/>
      <c r="L8" s="69" t="s">
        <v>100</v>
      </c>
    </row>
    <row r="9" spans="1:17" x14ac:dyDescent="0.25">
      <c r="A9" s="63" t="s">
        <v>235</v>
      </c>
      <c r="C9" s="63"/>
    </row>
    <row r="10" spans="1:17" x14ac:dyDescent="0.25">
      <c r="A10" s="42" t="s">
        <v>265</v>
      </c>
      <c r="C10" s="63"/>
    </row>
    <row r="11" spans="1:17" x14ac:dyDescent="0.25">
      <c r="A11" s="42"/>
      <c r="B11" s="2" t="s">
        <v>75</v>
      </c>
      <c r="D11" s="350">
        <v>79252</v>
      </c>
      <c r="E11" s="325"/>
      <c r="F11" s="326"/>
      <c r="G11" s="326"/>
      <c r="H11" s="326"/>
      <c r="I11" s="326"/>
      <c r="J11" s="326"/>
      <c r="K11" s="37"/>
      <c r="L11" s="37"/>
      <c r="N11" s="2">
        <f t="shared" ref="N11:N31" si="0">D11-SUM(F11:L11)</f>
        <v>79252</v>
      </c>
      <c r="P11" s="75">
        <f t="shared" ref="P11:P26" si="1">ROUND(N11/D11,2)</f>
        <v>1</v>
      </c>
    </row>
    <row r="12" spans="1:17" x14ac:dyDescent="0.25">
      <c r="A12" s="42"/>
      <c r="B12" s="2" t="s">
        <v>76</v>
      </c>
      <c r="D12" s="326">
        <v>46450</v>
      </c>
      <c r="E12" s="325"/>
      <c r="F12" s="326"/>
      <c r="G12" s="326"/>
      <c r="H12" s="326"/>
      <c r="I12" s="326"/>
      <c r="J12" s="326"/>
      <c r="K12" s="37"/>
      <c r="L12" s="37"/>
      <c r="N12" s="2">
        <f t="shared" si="0"/>
        <v>46450</v>
      </c>
      <c r="P12" s="75">
        <f t="shared" si="1"/>
        <v>1</v>
      </c>
    </row>
    <row r="13" spans="1:17" x14ac:dyDescent="0.25">
      <c r="A13" s="42"/>
      <c r="B13" s="2" t="s">
        <v>77</v>
      </c>
      <c r="D13" s="326">
        <v>40350</v>
      </c>
      <c r="E13" s="325"/>
      <c r="F13" s="326"/>
      <c r="G13" s="326"/>
      <c r="H13" s="326"/>
      <c r="I13" s="326"/>
      <c r="J13" s="326"/>
      <c r="K13" s="37"/>
      <c r="L13" s="37"/>
      <c r="N13" s="2">
        <f t="shared" si="0"/>
        <v>40350</v>
      </c>
      <c r="P13" s="75">
        <f t="shared" si="1"/>
        <v>1</v>
      </c>
    </row>
    <row r="14" spans="1:17" x14ac:dyDescent="0.25">
      <c r="A14" s="42"/>
      <c r="B14" s="2" t="s">
        <v>78</v>
      </c>
      <c r="D14" s="326">
        <v>214229</v>
      </c>
      <c r="E14" s="325"/>
      <c r="F14" s="326"/>
      <c r="G14" s="326"/>
      <c r="H14" s="350">
        <v>25000</v>
      </c>
      <c r="I14" s="326"/>
      <c r="J14" s="326"/>
      <c r="K14" s="37"/>
      <c r="L14" s="37"/>
      <c r="N14" s="2">
        <f t="shared" si="0"/>
        <v>189229</v>
      </c>
      <c r="P14" s="75">
        <f t="shared" si="1"/>
        <v>0.88</v>
      </c>
    </row>
    <row r="15" spans="1:17" x14ac:dyDescent="0.25">
      <c r="A15" s="42"/>
      <c r="B15" s="2" t="s">
        <v>497</v>
      </c>
      <c r="D15" s="326">
        <v>60323</v>
      </c>
      <c r="E15" s="325"/>
      <c r="F15" s="326"/>
      <c r="G15" s="326"/>
      <c r="H15" s="326"/>
      <c r="I15" s="326"/>
      <c r="J15" s="326"/>
      <c r="K15" s="37"/>
      <c r="L15" s="37"/>
      <c r="N15" s="2">
        <f t="shared" ref="N15" si="2">D15-SUM(F15:L15)</f>
        <v>60323</v>
      </c>
      <c r="P15" s="75">
        <f t="shared" ref="P15" si="3">ROUND(N15/D15,2)</f>
        <v>1</v>
      </c>
    </row>
    <row r="16" spans="1:17" x14ac:dyDescent="0.25">
      <c r="A16" s="42"/>
      <c r="D16" s="37"/>
      <c r="E16" s="36"/>
      <c r="F16" s="37"/>
      <c r="G16" s="37"/>
      <c r="H16" s="37"/>
      <c r="I16" s="37"/>
      <c r="J16" s="37"/>
      <c r="K16" s="37"/>
      <c r="L16" s="37"/>
      <c r="P16" s="75"/>
    </row>
    <row r="17" spans="1:17" x14ac:dyDescent="0.25">
      <c r="A17" s="42"/>
      <c r="C17" s="2" t="s">
        <v>269</v>
      </c>
      <c r="D17" s="37"/>
      <c r="E17" s="36"/>
      <c r="F17" s="37"/>
      <c r="G17" s="37"/>
      <c r="H17" s="37"/>
      <c r="I17" s="37"/>
      <c r="J17" s="37"/>
      <c r="K17" s="37"/>
      <c r="L17" s="37"/>
      <c r="N17" s="137">
        <f>SUM(N11:N16)</f>
        <v>415604</v>
      </c>
      <c r="P17" s="75"/>
    </row>
    <row r="18" spans="1:17" x14ac:dyDescent="0.25">
      <c r="A18" s="42" t="s">
        <v>266</v>
      </c>
      <c r="D18" s="37"/>
      <c r="E18" s="36"/>
      <c r="F18" s="37"/>
      <c r="G18" s="37"/>
      <c r="H18" s="37"/>
      <c r="I18" s="37"/>
      <c r="J18" s="37"/>
      <c r="K18" s="37"/>
      <c r="L18" s="37"/>
      <c r="P18" s="75"/>
    </row>
    <row r="19" spans="1:17" x14ac:dyDescent="0.25">
      <c r="A19" s="42"/>
      <c r="B19" s="2" t="s">
        <v>109</v>
      </c>
      <c r="D19" s="37">
        <v>83736</v>
      </c>
      <c r="E19" s="36"/>
      <c r="F19" s="37"/>
      <c r="G19" s="37"/>
      <c r="H19" s="37"/>
      <c r="I19" s="37"/>
      <c r="J19" s="37"/>
      <c r="K19" s="37"/>
      <c r="L19" s="351">
        <v>15569</v>
      </c>
      <c r="N19" s="2">
        <f t="shared" si="0"/>
        <v>68167</v>
      </c>
      <c r="P19" s="75">
        <f t="shared" si="1"/>
        <v>0.81</v>
      </c>
    </row>
    <row r="20" spans="1:17" x14ac:dyDescent="0.25">
      <c r="A20" s="42"/>
      <c r="B20" s="2" t="s">
        <v>335</v>
      </c>
      <c r="D20" s="37"/>
      <c r="E20" s="36"/>
      <c r="F20" s="37"/>
      <c r="G20" s="37"/>
      <c r="H20" s="37"/>
      <c r="I20" s="37"/>
      <c r="J20" s="37"/>
      <c r="K20" s="37"/>
      <c r="L20" s="37"/>
      <c r="N20" s="2">
        <f t="shared" si="0"/>
        <v>0</v>
      </c>
      <c r="P20" s="75" t="e">
        <f t="shared" si="1"/>
        <v>#DIV/0!</v>
      </c>
      <c r="Q20" s="109"/>
    </row>
    <row r="21" spans="1:17" x14ac:dyDescent="0.25">
      <c r="A21" s="42"/>
      <c r="D21" s="37"/>
      <c r="E21" s="36"/>
      <c r="F21" s="37"/>
      <c r="G21" s="37"/>
      <c r="H21" s="37"/>
      <c r="I21" s="37"/>
      <c r="J21" s="37"/>
      <c r="K21" s="37"/>
      <c r="L21" s="37"/>
      <c r="P21" s="75"/>
      <c r="Q21" s="109"/>
    </row>
    <row r="22" spans="1:17" x14ac:dyDescent="0.25">
      <c r="A22" s="42"/>
      <c r="C22" s="2" t="s">
        <v>269</v>
      </c>
      <c r="D22" s="37"/>
      <c r="E22" s="36"/>
      <c r="F22" s="37"/>
      <c r="G22" s="37"/>
      <c r="H22" s="37"/>
      <c r="I22" s="37"/>
      <c r="J22" s="37"/>
      <c r="K22" s="37"/>
      <c r="L22" s="37"/>
      <c r="N22" s="137">
        <f>SUM(N19:N21)</f>
        <v>68167</v>
      </c>
      <c r="P22" s="75"/>
      <c r="Q22" s="109"/>
    </row>
    <row r="23" spans="1:17" x14ac:dyDescent="0.25">
      <c r="A23" s="42" t="s">
        <v>267</v>
      </c>
      <c r="D23" s="37"/>
      <c r="E23" s="36"/>
      <c r="F23" s="37"/>
      <c r="G23" s="37"/>
      <c r="H23" s="37"/>
      <c r="I23" s="37"/>
      <c r="J23" s="37"/>
      <c r="K23" s="37"/>
      <c r="L23" s="37"/>
      <c r="P23" s="75"/>
      <c r="Q23" s="109"/>
    </row>
    <row r="24" spans="1:17" x14ac:dyDescent="0.25">
      <c r="A24" s="42"/>
      <c r="B24" s="2" t="s">
        <v>79</v>
      </c>
      <c r="D24" s="326">
        <v>58786</v>
      </c>
      <c r="E24" s="36"/>
      <c r="F24" s="37"/>
      <c r="G24" s="37"/>
      <c r="H24" s="37"/>
      <c r="I24" s="37"/>
      <c r="J24" s="37"/>
      <c r="K24" s="37"/>
      <c r="L24" s="37"/>
      <c r="N24" s="2">
        <f t="shared" si="0"/>
        <v>58786</v>
      </c>
      <c r="P24" s="75">
        <f t="shared" si="1"/>
        <v>1</v>
      </c>
      <c r="Q24" s="109"/>
    </row>
    <row r="25" spans="1:17" x14ac:dyDescent="0.25">
      <c r="A25" s="42"/>
      <c r="B25" s="2" t="s">
        <v>136</v>
      </c>
      <c r="D25" s="326">
        <v>81377</v>
      </c>
      <c r="E25" s="36"/>
      <c r="F25" s="37"/>
      <c r="G25" s="37"/>
      <c r="H25" s="37"/>
      <c r="I25" s="37"/>
      <c r="J25" s="37"/>
      <c r="K25" s="37"/>
      <c r="L25" s="37"/>
      <c r="N25" s="2">
        <f t="shared" si="0"/>
        <v>81377</v>
      </c>
      <c r="P25" s="75">
        <f t="shared" si="1"/>
        <v>1</v>
      </c>
      <c r="Q25" s="109"/>
    </row>
    <row r="26" spans="1:17" x14ac:dyDescent="0.25">
      <c r="A26" s="42"/>
      <c r="B26" s="2" t="s">
        <v>80</v>
      </c>
      <c r="D26" s="326">
        <v>30077</v>
      </c>
      <c r="E26" s="36"/>
      <c r="F26" s="37"/>
      <c r="G26" s="37"/>
      <c r="H26" s="37"/>
      <c r="I26" s="37"/>
      <c r="J26" s="37"/>
      <c r="K26" s="37"/>
      <c r="L26" s="37"/>
      <c r="N26" s="2">
        <f t="shared" si="0"/>
        <v>30077</v>
      </c>
      <c r="P26" s="75">
        <f t="shared" si="1"/>
        <v>1</v>
      </c>
      <c r="Q26" s="109"/>
    </row>
    <row r="27" spans="1:17" x14ac:dyDescent="0.25">
      <c r="A27" s="42"/>
      <c r="D27" s="37"/>
      <c r="E27" s="36"/>
      <c r="F27" s="37"/>
      <c r="G27" s="37"/>
      <c r="H27" s="37"/>
      <c r="I27" s="37"/>
      <c r="J27" s="37"/>
      <c r="K27" s="37"/>
      <c r="L27" s="37"/>
      <c r="P27" s="75"/>
      <c r="Q27" s="109"/>
    </row>
    <row r="28" spans="1:17" x14ac:dyDescent="0.25">
      <c r="A28" s="42"/>
      <c r="C28" s="2" t="s">
        <v>269</v>
      </c>
      <c r="D28" s="37"/>
      <c r="E28" s="36"/>
      <c r="F28" s="37"/>
      <c r="G28" s="37"/>
      <c r="H28" s="37"/>
      <c r="I28" s="37"/>
      <c r="J28" s="37"/>
      <c r="K28" s="37"/>
      <c r="L28" s="37"/>
      <c r="N28" s="137">
        <f>SUM(N24:N27)</f>
        <v>170240</v>
      </c>
      <c r="P28" s="75"/>
      <c r="Q28" s="109"/>
    </row>
    <row r="29" spans="1:17" x14ac:dyDescent="0.25">
      <c r="A29" s="42" t="s">
        <v>268</v>
      </c>
      <c r="D29" s="37"/>
      <c r="E29" s="36"/>
      <c r="F29" s="37"/>
      <c r="G29" s="37"/>
      <c r="H29" s="37"/>
      <c r="I29" s="37"/>
      <c r="J29" s="37"/>
      <c r="K29" s="37"/>
      <c r="L29" s="37"/>
      <c r="P29" s="75"/>
      <c r="Q29" s="109"/>
    </row>
    <row r="30" spans="1:17" x14ac:dyDescent="0.25">
      <c r="B30" s="2" t="s">
        <v>101</v>
      </c>
      <c r="D30" s="326">
        <v>220415</v>
      </c>
      <c r="E30" s="36"/>
      <c r="F30" s="37"/>
      <c r="G30" s="37"/>
      <c r="H30" s="37"/>
      <c r="I30" s="37"/>
      <c r="J30" s="37"/>
      <c r="K30" s="37"/>
      <c r="L30" s="37">
        <v>110207</v>
      </c>
      <c r="M30" s="47"/>
      <c r="N30" s="2">
        <f t="shared" si="0"/>
        <v>110208</v>
      </c>
      <c r="P30" s="75">
        <f>ROUND(N30/D30,2)</f>
        <v>0.5</v>
      </c>
      <c r="Q30" s="109"/>
    </row>
    <row r="31" spans="1:17" x14ac:dyDescent="0.25">
      <c r="B31" s="2" t="s">
        <v>334</v>
      </c>
      <c r="D31" s="326">
        <v>157123</v>
      </c>
      <c r="E31" s="36"/>
      <c r="F31" s="37"/>
      <c r="G31" s="37"/>
      <c r="H31" s="37"/>
      <c r="I31" s="37"/>
      <c r="J31" s="37"/>
      <c r="K31" s="37"/>
      <c r="L31" s="37">
        <v>133555</v>
      </c>
      <c r="M31" s="47"/>
      <c r="N31" s="2">
        <f t="shared" si="0"/>
        <v>23568</v>
      </c>
      <c r="P31" s="75">
        <f>ROUND(N31/D31,2)</f>
        <v>0.15</v>
      </c>
      <c r="Q31" s="109"/>
    </row>
    <row r="32" spans="1:17" x14ac:dyDescent="0.25">
      <c r="D32" s="37"/>
      <c r="E32" s="36"/>
      <c r="F32" s="37"/>
      <c r="G32" s="37"/>
      <c r="H32" s="37"/>
      <c r="I32" s="37"/>
      <c r="J32" s="37"/>
      <c r="K32" s="37"/>
      <c r="L32" s="37"/>
      <c r="M32" s="47"/>
      <c r="P32" s="75"/>
      <c r="Q32" s="109"/>
    </row>
    <row r="33" spans="1:19" x14ac:dyDescent="0.25">
      <c r="C33" s="2" t="s">
        <v>269</v>
      </c>
      <c r="D33" s="37"/>
      <c r="E33" s="36"/>
      <c r="F33" s="37"/>
      <c r="G33" s="37"/>
      <c r="H33" s="37"/>
      <c r="I33" s="37"/>
      <c r="J33" s="37"/>
      <c r="K33" s="37"/>
      <c r="L33" s="37"/>
      <c r="M33" s="47"/>
      <c r="N33" s="137">
        <f>SUM(N30:N32)</f>
        <v>133776</v>
      </c>
      <c r="P33" s="75"/>
      <c r="Q33" s="109"/>
    </row>
    <row r="34" spans="1:19" x14ac:dyDescent="0.25">
      <c r="D34" s="68"/>
      <c r="E34" s="39"/>
      <c r="F34" s="68"/>
      <c r="G34" s="39"/>
      <c r="H34" s="68"/>
      <c r="I34" s="39"/>
      <c r="J34" s="68"/>
      <c r="K34" s="39"/>
      <c r="L34" s="68"/>
      <c r="M34" s="39"/>
      <c r="N34" s="68"/>
      <c r="O34" s="39"/>
      <c r="P34" s="131"/>
    </row>
    <row r="35" spans="1:19" x14ac:dyDescent="0.25">
      <c r="B35" s="48" t="s">
        <v>150</v>
      </c>
      <c r="C35" s="48"/>
      <c r="D35" s="39">
        <f>SUM(D11:D34)</f>
        <v>1072118</v>
      </c>
      <c r="E35" s="39"/>
      <c r="F35" s="39">
        <f>SUM(F11:F34)</f>
        <v>0</v>
      </c>
      <c r="G35" s="39"/>
      <c r="H35" s="39">
        <f>SUM(H11:H34)</f>
        <v>25000</v>
      </c>
      <c r="I35" s="39"/>
      <c r="J35" s="39">
        <f>SUM(J11:J34)</f>
        <v>0</v>
      </c>
      <c r="K35" s="39"/>
      <c r="L35" s="39">
        <f>SUM(L11:L34)</f>
        <v>259331</v>
      </c>
      <c r="M35" s="39"/>
      <c r="N35" s="39">
        <f>N17+N22+N28+N33</f>
        <v>787787</v>
      </c>
      <c r="O35" s="39"/>
      <c r="P35" s="132" t="s">
        <v>435</v>
      </c>
    </row>
    <row r="36" spans="1:19" x14ac:dyDescent="0.25">
      <c r="E36" s="39"/>
      <c r="G36" s="47"/>
      <c r="K36" s="47"/>
      <c r="M36" s="47"/>
    </row>
    <row r="37" spans="1:19" x14ac:dyDescent="0.25">
      <c r="A37" s="72" t="s">
        <v>145</v>
      </c>
      <c r="B37" s="72"/>
      <c r="C37" s="72"/>
      <c r="D37" s="325">
        <v>353799</v>
      </c>
      <c r="E37" s="325"/>
      <c r="F37" s="326"/>
      <c r="G37" s="326"/>
      <c r="H37" s="326">
        <v>8250</v>
      </c>
      <c r="I37" s="326"/>
      <c r="J37" s="326"/>
      <c r="K37" s="326"/>
      <c r="L37" s="326">
        <v>85580</v>
      </c>
      <c r="M37" s="47"/>
      <c r="N37" s="2">
        <f t="shared" ref="N37:N62" si="4">D37-SUM(F37:L37)</f>
        <v>259969</v>
      </c>
      <c r="P37" s="75"/>
      <c r="Q37" s="109"/>
    </row>
    <row r="38" spans="1:19" x14ac:dyDescent="0.25">
      <c r="A38" s="72" t="s">
        <v>329</v>
      </c>
      <c r="B38" s="72"/>
      <c r="C38" s="72"/>
      <c r="D38" s="72"/>
      <c r="E38" s="36"/>
      <c r="F38" s="37"/>
      <c r="G38" s="37"/>
      <c r="H38" s="37"/>
      <c r="I38" s="37"/>
      <c r="J38" s="37"/>
      <c r="K38" s="37"/>
      <c r="L38" s="37"/>
      <c r="M38" s="47"/>
      <c r="N38" s="2">
        <f t="shared" si="4"/>
        <v>0</v>
      </c>
      <c r="P38" s="75"/>
      <c r="Q38" s="109"/>
    </row>
    <row r="39" spans="1:19" x14ac:dyDescent="0.25">
      <c r="B39" s="271" t="s">
        <v>342</v>
      </c>
      <c r="C39" s="271"/>
      <c r="D39" s="325">
        <v>85000</v>
      </c>
      <c r="E39" s="325"/>
      <c r="F39" s="326"/>
      <c r="G39" s="326"/>
      <c r="H39" s="326">
        <v>25000</v>
      </c>
      <c r="I39" s="326"/>
      <c r="J39" s="326"/>
      <c r="K39" s="37"/>
      <c r="L39" s="37"/>
      <c r="M39" s="37"/>
      <c r="N39" s="72">
        <f t="shared" ref="N39:N49" si="5">D39-SUM(F39:L39)</f>
        <v>60000</v>
      </c>
      <c r="O39" s="72"/>
      <c r="P39" s="73"/>
      <c r="Q39" s="109"/>
      <c r="R39" s="12"/>
      <c r="S39" s="12"/>
    </row>
    <row r="40" spans="1:19" x14ac:dyDescent="0.25">
      <c r="B40" s="271" t="s">
        <v>343</v>
      </c>
      <c r="C40" s="271"/>
      <c r="D40" s="325">
        <v>7000</v>
      </c>
      <c r="E40" s="325"/>
      <c r="F40" s="326"/>
      <c r="G40" s="326"/>
      <c r="H40" s="326">
        <v>5486</v>
      </c>
      <c r="I40" s="326"/>
      <c r="J40" s="326"/>
      <c r="K40" s="37"/>
      <c r="L40" s="37"/>
      <c r="M40" s="37"/>
      <c r="N40" s="262">
        <f t="shared" ref="N40:N43" si="6">D40-SUM(F40:L40)</f>
        <v>1514</v>
      </c>
      <c r="O40" s="262"/>
      <c r="P40" s="73"/>
      <c r="Q40" s="109"/>
      <c r="R40" s="12"/>
      <c r="S40" s="12"/>
    </row>
    <row r="41" spans="1:19" x14ac:dyDescent="0.25">
      <c r="B41" s="271" t="s">
        <v>344</v>
      </c>
      <c r="C41" s="271"/>
      <c r="D41" s="325">
        <v>10000</v>
      </c>
      <c r="E41" s="325"/>
      <c r="F41" s="326"/>
      <c r="G41" s="326"/>
      <c r="H41" s="326"/>
      <c r="I41" s="326"/>
      <c r="J41" s="326"/>
      <c r="K41" s="37"/>
      <c r="L41" s="37"/>
      <c r="M41" s="37"/>
      <c r="N41" s="262">
        <f t="shared" si="6"/>
        <v>10000</v>
      </c>
      <c r="O41" s="262"/>
      <c r="P41" s="73"/>
      <c r="Q41" s="109"/>
      <c r="R41" s="12"/>
      <c r="S41" s="12"/>
    </row>
    <row r="42" spans="1:19" x14ac:dyDescent="0.25">
      <c r="B42" s="271" t="s">
        <v>345</v>
      </c>
      <c r="C42" s="271"/>
      <c r="D42" s="325">
        <v>50000</v>
      </c>
      <c r="E42" s="325"/>
      <c r="F42" s="326"/>
      <c r="G42" s="326"/>
      <c r="H42" s="326"/>
      <c r="I42" s="326"/>
      <c r="J42" s="326"/>
      <c r="K42" s="37"/>
      <c r="L42" s="37"/>
      <c r="M42" s="37"/>
      <c r="N42" s="262">
        <f t="shared" si="6"/>
        <v>50000</v>
      </c>
      <c r="O42" s="262"/>
      <c r="P42" s="73"/>
      <c r="Q42" s="109"/>
      <c r="R42" s="12"/>
      <c r="S42" s="12"/>
    </row>
    <row r="43" spans="1:19" x14ac:dyDescent="0.25">
      <c r="B43" s="271" t="s">
        <v>346</v>
      </c>
      <c r="C43" s="271"/>
      <c r="D43" s="262">
        <f>'Exh H professional services'!C17</f>
        <v>10845</v>
      </c>
      <c r="E43" s="36"/>
      <c r="F43" s="37"/>
      <c r="G43" s="37"/>
      <c r="H43" s="37"/>
      <c r="I43" s="37"/>
      <c r="J43" s="37"/>
      <c r="K43" s="37"/>
      <c r="L43" s="37"/>
      <c r="M43" s="37"/>
      <c r="N43" s="271">
        <f t="shared" si="6"/>
        <v>10845</v>
      </c>
      <c r="O43" s="262"/>
      <c r="P43" s="73"/>
      <c r="Q43" s="109"/>
      <c r="R43" s="12"/>
      <c r="S43" s="12"/>
    </row>
    <row r="44" spans="1:19" x14ac:dyDescent="0.25">
      <c r="A44" s="72" t="s">
        <v>85</v>
      </c>
      <c r="B44" s="72"/>
      <c r="C44" s="72"/>
      <c r="D44" s="325">
        <v>6000</v>
      </c>
      <c r="E44" s="325"/>
      <c r="F44" s="326"/>
      <c r="G44" s="326"/>
      <c r="H44" s="326"/>
      <c r="I44" s="326"/>
      <c r="J44" s="326"/>
      <c r="K44" s="326"/>
      <c r="L44" s="326"/>
      <c r="M44" s="37"/>
      <c r="N44" s="72">
        <f t="shared" si="5"/>
        <v>6000</v>
      </c>
      <c r="O44" s="72"/>
      <c r="P44" s="73"/>
      <c r="Q44" s="109"/>
      <c r="R44" s="12"/>
      <c r="S44" s="12"/>
    </row>
    <row r="45" spans="1:19" x14ac:dyDescent="0.25">
      <c r="A45" s="72" t="s">
        <v>128</v>
      </c>
      <c r="B45" s="72"/>
      <c r="C45" s="72"/>
      <c r="D45" s="325">
        <v>500</v>
      </c>
      <c r="E45" s="325"/>
      <c r="F45" s="326">
        <v>500</v>
      </c>
      <c r="G45" s="326"/>
      <c r="H45" s="326"/>
      <c r="I45" s="326"/>
      <c r="J45" s="326"/>
      <c r="K45" s="326"/>
      <c r="L45" s="326"/>
      <c r="M45" s="37"/>
      <c r="N45" s="72">
        <f t="shared" si="5"/>
        <v>0</v>
      </c>
      <c r="O45" s="72"/>
      <c r="P45" s="73"/>
      <c r="Q45" s="109"/>
      <c r="R45" s="12"/>
      <c r="S45" s="12"/>
    </row>
    <row r="46" spans="1:19" x14ac:dyDescent="0.25">
      <c r="A46" s="72" t="s">
        <v>97</v>
      </c>
      <c r="B46" s="72"/>
      <c r="C46" s="72"/>
      <c r="D46" s="325">
        <v>4526</v>
      </c>
      <c r="E46" s="325"/>
      <c r="F46" s="326"/>
      <c r="G46" s="326"/>
      <c r="H46" s="326"/>
      <c r="I46" s="326"/>
      <c r="J46" s="326"/>
      <c r="K46" s="326"/>
      <c r="L46" s="326"/>
      <c r="M46" s="37"/>
      <c r="N46" s="72">
        <f t="shared" si="5"/>
        <v>4526</v>
      </c>
      <c r="O46" s="72"/>
      <c r="P46" s="73"/>
      <c r="Q46" s="109"/>
      <c r="R46" s="12"/>
      <c r="S46" s="12"/>
    </row>
    <row r="47" spans="1:19" x14ac:dyDescent="0.25">
      <c r="A47" s="72" t="s">
        <v>96</v>
      </c>
      <c r="B47" s="72"/>
      <c r="C47" s="72"/>
      <c r="D47" s="325">
        <v>9529</v>
      </c>
      <c r="E47" s="325"/>
      <c r="F47" s="326"/>
      <c r="G47" s="326"/>
      <c r="H47" s="326"/>
      <c r="I47" s="326"/>
      <c r="J47" s="326"/>
      <c r="K47" s="326"/>
      <c r="L47" s="326"/>
      <c r="M47" s="37"/>
      <c r="N47" s="72">
        <f t="shared" si="5"/>
        <v>9529</v>
      </c>
      <c r="O47" s="72"/>
      <c r="P47" s="73"/>
      <c r="Q47" s="109"/>
      <c r="R47" s="12"/>
      <c r="S47" s="12"/>
    </row>
    <row r="48" spans="1:19" x14ac:dyDescent="0.25">
      <c r="A48" s="72" t="s">
        <v>93</v>
      </c>
      <c r="B48" s="72"/>
      <c r="C48" s="37"/>
      <c r="D48" s="325">
        <v>6000</v>
      </c>
      <c r="E48" s="325"/>
      <c r="F48" s="326"/>
      <c r="G48" s="326"/>
      <c r="H48" s="326"/>
      <c r="I48" s="326"/>
      <c r="J48" s="326"/>
      <c r="K48" s="326"/>
      <c r="L48" s="326"/>
      <c r="M48" s="37"/>
      <c r="N48" s="72">
        <f t="shared" si="5"/>
        <v>6000</v>
      </c>
      <c r="O48" s="72"/>
      <c r="P48" s="73"/>
      <c r="Q48" s="109"/>
      <c r="R48" s="12"/>
      <c r="S48" s="12"/>
    </row>
    <row r="49" spans="1:19" x14ac:dyDescent="0.25">
      <c r="A49" s="72" t="s">
        <v>94</v>
      </c>
      <c r="B49" s="72"/>
      <c r="C49" s="72"/>
      <c r="D49" s="325">
        <v>19309</v>
      </c>
      <c r="E49" s="325"/>
      <c r="F49" s="326"/>
      <c r="G49" s="326"/>
      <c r="H49" s="326"/>
      <c r="I49" s="326"/>
      <c r="J49" s="326"/>
      <c r="K49" s="326"/>
      <c r="L49" s="326"/>
      <c r="M49" s="37"/>
      <c r="N49" s="72">
        <f t="shared" si="5"/>
        <v>19309</v>
      </c>
      <c r="O49" s="72"/>
      <c r="P49" s="73"/>
      <c r="Q49" s="109"/>
      <c r="R49" s="12"/>
      <c r="S49" s="12"/>
    </row>
    <row r="50" spans="1:19" x14ac:dyDescent="0.25">
      <c r="A50" s="72" t="s">
        <v>333</v>
      </c>
      <c r="B50" s="72"/>
      <c r="C50" s="72"/>
      <c r="D50" s="325">
        <v>30000</v>
      </c>
      <c r="E50" s="325"/>
      <c r="F50" s="326"/>
      <c r="G50" s="326"/>
      <c r="H50" s="326"/>
      <c r="I50" s="326"/>
      <c r="J50" s="326">
        <v>15000</v>
      </c>
      <c r="K50" s="326"/>
      <c r="L50" s="326"/>
      <c r="M50" s="37"/>
      <c r="N50" s="72">
        <f>D50-SUM(F50:L50)</f>
        <v>15000</v>
      </c>
      <c r="O50" s="72"/>
      <c r="P50" s="73"/>
      <c r="Q50" s="109"/>
      <c r="R50" s="12"/>
      <c r="S50" s="12"/>
    </row>
    <row r="51" spans="1:19" x14ac:dyDescent="0.25">
      <c r="A51" s="72" t="s">
        <v>105</v>
      </c>
      <c r="B51" s="72"/>
      <c r="C51" s="72"/>
      <c r="D51" s="325">
        <v>55420</v>
      </c>
      <c r="E51" s="325"/>
      <c r="F51" s="326"/>
      <c r="G51" s="326"/>
      <c r="H51" s="326"/>
      <c r="I51" s="326"/>
      <c r="J51" s="326"/>
      <c r="K51" s="326"/>
      <c r="L51" s="326"/>
      <c r="M51" s="47"/>
      <c r="N51" s="2">
        <f t="shared" si="4"/>
        <v>55420</v>
      </c>
      <c r="P51" s="75"/>
      <c r="Q51" s="109"/>
    </row>
    <row r="52" spans="1:19" x14ac:dyDescent="0.25">
      <c r="A52" s="72" t="s">
        <v>95</v>
      </c>
      <c r="B52" s="72"/>
      <c r="C52" s="72"/>
      <c r="D52" s="325">
        <v>2825</v>
      </c>
      <c r="E52" s="325"/>
      <c r="F52" s="326"/>
      <c r="G52" s="326"/>
      <c r="H52" s="326"/>
      <c r="I52" s="326"/>
      <c r="J52" s="326"/>
      <c r="K52" s="326"/>
      <c r="L52" s="326"/>
      <c r="M52" s="47"/>
      <c r="N52" s="2">
        <f t="shared" si="4"/>
        <v>2825</v>
      </c>
      <c r="P52" s="75"/>
      <c r="Q52" s="109"/>
    </row>
    <row r="53" spans="1:19" x14ac:dyDescent="0.25">
      <c r="A53" s="72" t="s">
        <v>107</v>
      </c>
      <c r="B53" s="72"/>
      <c r="C53" s="37"/>
      <c r="D53" s="325">
        <v>3734</v>
      </c>
      <c r="E53" s="325"/>
      <c r="F53" s="326"/>
      <c r="G53" s="326"/>
      <c r="H53" s="326"/>
      <c r="I53" s="326"/>
      <c r="J53" s="326"/>
      <c r="K53" s="326"/>
      <c r="L53" s="326"/>
      <c r="M53" s="47"/>
      <c r="N53" s="2">
        <f t="shared" si="4"/>
        <v>3734</v>
      </c>
      <c r="P53" s="75"/>
      <c r="Q53" s="109"/>
    </row>
    <row r="54" spans="1:19" x14ac:dyDescent="0.25">
      <c r="A54" s="72" t="s">
        <v>106</v>
      </c>
      <c r="B54" s="72"/>
      <c r="C54" s="72"/>
      <c r="D54" s="325">
        <v>25852</v>
      </c>
      <c r="E54" s="325"/>
      <c r="F54" s="326"/>
      <c r="G54" s="326"/>
      <c r="H54" s="326">
        <v>10000</v>
      </c>
      <c r="I54" s="326"/>
      <c r="J54" s="326"/>
      <c r="K54" s="326"/>
      <c r="L54" s="326"/>
      <c r="M54" s="47"/>
      <c r="N54" s="2">
        <f t="shared" si="4"/>
        <v>15852</v>
      </c>
      <c r="P54" s="75"/>
      <c r="Q54" s="109"/>
    </row>
    <row r="55" spans="1:19" x14ac:dyDescent="0.25">
      <c r="A55" s="72" t="s">
        <v>135</v>
      </c>
      <c r="B55" s="72"/>
      <c r="C55" s="72"/>
      <c r="D55" s="325">
        <v>6614</v>
      </c>
      <c r="E55" s="325"/>
      <c r="F55" s="326"/>
      <c r="G55" s="326"/>
      <c r="H55" s="326"/>
      <c r="I55" s="326"/>
      <c r="J55" s="326"/>
      <c r="K55" s="326"/>
      <c r="L55" s="326"/>
      <c r="M55" s="47"/>
      <c r="N55" s="2">
        <f t="shared" si="4"/>
        <v>6614</v>
      </c>
      <c r="P55" s="75"/>
      <c r="Q55" s="109"/>
    </row>
    <row r="56" spans="1:19" x14ac:dyDescent="0.25">
      <c r="A56" s="72" t="s">
        <v>261</v>
      </c>
      <c r="B56" s="72"/>
      <c r="C56" s="72"/>
      <c r="D56" s="325">
        <v>140776</v>
      </c>
      <c r="E56" s="325"/>
      <c r="F56" s="326"/>
      <c r="G56" s="326"/>
      <c r="H56" s="326">
        <v>50000</v>
      </c>
      <c r="I56" s="326"/>
      <c r="J56" s="326"/>
      <c r="K56" s="326"/>
      <c r="L56" s="326"/>
      <c r="M56" s="47"/>
      <c r="N56" s="2">
        <f t="shared" si="4"/>
        <v>90776</v>
      </c>
      <c r="P56" s="75"/>
      <c r="Q56" s="109"/>
    </row>
    <row r="57" spans="1:19" x14ac:dyDescent="0.25">
      <c r="A57" s="72" t="s">
        <v>262</v>
      </c>
      <c r="B57" s="72"/>
      <c r="C57" s="72"/>
      <c r="D57" s="325">
        <v>26000</v>
      </c>
      <c r="E57" s="325"/>
      <c r="F57" s="326"/>
      <c r="G57" s="326"/>
      <c r="H57" s="326"/>
      <c r="I57" s="326"/>
      <c r="J57" s="326"/>
      <c r="K57" s="326"/>
      <c r="L57" s="326"/>
      <c r="M57" s="47"/>
      <c r="N57" s="2">
        <f t="shared" si="4"/>
        <v>26000</v>
      </c>
      <c r="P57" s="75"/>
      <c r="Q57" s="109"/>
    </row>
    <row r="58" spans="1:19" x14ac:dyDescent="0.25">
      <c r="A58" s="72" t="s">
        <v>87</v>
      </c>
      <c r="B58" s="72"/>
      <c r="C58" s="72"/>
      <c r="D58" s="325">
        <v>42000</v>
      </c>
      <c r="E58" s="325"/>
      <c r="F58" s="326"/>
      <c r="G58" s="326"/>
      <c r="H58" s="326"/>
      <c r="I58" s="326"/>
      <c r="J58" s="326"/>
      <c r="K58" s="326"/>
      <c r="L58" s="326">
        <v>35700</v>
      </c>
      <c r="M58" s="47"/>
      <c r="N58" s="2">
        <f t="shared" si="4"/>
        <v>6300</v>
      </c>
      <c r="P58" s="75"/>
      <c r="Q58" s="109"/>
    </row>
    <row r="59" spans="1:19" x14ac:dyDescent="0.25">
      <c r="A59" s="72" t="s">
        <v>108</v>
      </c>
      <c r="B59" s="72"/>
      <c r="C59" s="37"/>
      <c r="D59" s="325">
        <v>27123</v>
      </c>
      <c r="E59" s="325"/>
      <c r="F59" s="326"/>
      <c r="G59" s="326"/>
      <c r="H59" s="326">
        <v>5423</v>
      </c>
      <c r="I59" s="326"/>
      <c r="J59" s="326"/>
      <c r="K59" s="326"/>
      <c r="L59" s="326"/>
      <c r="M59" s="47"/>
      <c r="N59" s="2">
        <f t="shared" si="4"/>
        <v>21700</v>
      </c>
      <c r="P59" s="75"/>
      <c r="Q59" s="109"/>
    </row>
    <row r="60" spans="1:19" x14ac:dyDescent="0.25">
      <c r="A60" s="72" t="s">
        <v>81</v>
      </c>
      <c r="B60" s="72"/>
      <c r="C60" s="72"/>
      <c r="D60" s="325">
        <v>57475</v>
      </c>
      <c r="E60" s="325"/>
      <c r="F60" s="326"/>
      <c r="G60" s="326"/>
      <c r="H60" s="326"/>
      <c r="I60" s="326"/>
      <c r="J60" s="326"/>
      <c r="K60" s="326"/>
      <c r="L60" s="326"/>
      <c r="M60" s="47"/>
      <c r="N60" s="2">
        <f t="shared" si="4"/>
        <v>57475</v>
      </c>
      <c r="P60" s="75"/>
      <c r="Q60" s="109"/>
    </row>
    <row r="61" spans="1:19" x14ac:dyDescent="0.25">
      <c r="A61" s="72" t="s">
        <v>263</v>
      </c>
      <c r="B61" s="72"/>
      <c r="C61" s="72"/>
      <c r="D61" s="325">
        <v>65536</v>
      </c>
      <c r="E61" s="325"/>
      <c r="F61" s="326"/>
      <c r="G61" s="326"/>
      <c r="H61" s="326"/>
      <c r="I61" s="326"/>
      <c r="J61" s="326"/>
      <c r="K61" s="326"/>
      <c r="L61" s="326"/>
      <c r="M61" s="47"/>
      <c r="N61" s="2">
        <f t="shared" si="4"/>
        <v>65536</v>
      </c>
      <c r="P61" s="75"/>
      <c r="Q61" s="109"/>
    </row>
    <row r="62" spans="1:19" x14ac:dyDescent="0.25">
      <c r="A62" s="72" t="s">
        <v>264</v>
      </c>
      <c r="B62" s="72"/>
      <c r="C62" s="72"/>
      <c r="D62" s="325">
        <v>87301</v>
      </c>
      <c r="E62" s="325"/>
      <c r="F62" s="326"/>
      <c r="G62" s="326"/>
      <c r="H62" s="326">
        <v>18123</v>
      </c>
      <c r="I62" s="326"/>
      <c r="J62" s="326"/>
      <c r="K62" s="326"/>
      <c r="L62" s="326"/>
      <c r="M62" s="47"/>
      <c r="N62" s="2">
        <f t="shared" si="4"/>
        <v>69178</v>
      </c>
      <c r="P62" s="75"/>
      <c r="Q62" s="109"/>
    </row>
    <row r="63" spans="1:19" x14ac:dyDescent="0.25">
      <c r="A63" s="248"/>
      <c r="B63" s="248"/>
      <c r="C63" s="248"/>
      <c r="D63" s="248"/>
      <c r="E63" s="36"/>
      <c r="F63" s="37"/>
      <c r="G63" s="37"/>
      <c r="H63" s="37"/>
      <c r="I63" s="37"/>
      <c r="J63" s="37"/>
      <c r="K63" s="37"/>
      <c r="L63" s="37"/>
      <c r="M63" s="47"/>
      <c r="P63" s="75"/>
      <c r="Q63" s="109"/>
    </row>
    <row r="64" spans="1:19" x14ac:dyDescent="0.25">
      <c r="A64" s="248"/>
      <c r="B64" s="248"/>
      <c r="C64" s="248" t="s">
        <v>269</v>
      </c>
      <c r="D64" s="259">
        <f>SUM(D35:D63)</f>
        <v>2205282</v>
      </c>
      <c r="E64" s="36"/>
      <c r="F64" s="259">
        <f>SUM(F35:F63)</f>
        <v>500</v>
      </c>
      <c r="G64" s="37"/>
      <c r="H64" s="259">
        <f>SUM(H35:H63)</f>
        <v>147282</v>
      </c>
      <c r="I64" s="37"/>
      <c r="J64" s="259">
        <f>SUM(J35:J63)</f>
        <v>15000</v>
      </c>
      <c r="K64" s="37"/>
      <c r="L64" s="259">
        <f>SUM(L35:L63)</f>
        <v>380611</v>
      </c>
      <c r="M64" s="47"/>
      <c r="N64" s="259">
        <f>SUM(N35:N63)</f>
        <v>1661889</v>
      </c>
      <c r="P64" s="322" t="s">
        <v>420</v>
      </c>
      <c r="Q64" s="109"/>
    </row>
    <row r="65" spans="1:17" x14ac:dyDescent="0.25">
      <c r="A65" s="248"/>
      <c r="B65" s="248"/>
      <c r="C65" s="248"/>
      <c r="D65" s="248"/>
      <c r="E65" s="36"/>
      <c r="F65" s="248"/>
      <c r="G65" s="37"/>
      <c r="H65" s="248"/>
      <c r="I65" s="37"/>
      <c r="J65" s="248"/>
      <c r="K65" s="37"/>
      <c r="L65" s="248"/>
      <c r="M65" s="47"/>
      <c r="N65" s="248"/>
      <c r="P65" s="323"/>
      <c r="Q65" s="109"/>
    </row>
    <row r="66" spans="1:17" x14ac:dyDescent="0.25">
      <c r="A66" s="72" t="s">
        <v>238</v>
      </c>
      <c r="B66" s="72"/>
      <c r="C66" s="72"/>
      <c r="D66" s="271">
        <f>'Exh G depreciation'!G26</f>
        <v>225919</v>
      </c>
      <c r="E66" s="36"/>
      <c r="F66" s="248"/>
      <c r="G66" s="37"/>
      <c r="H66" s="248"/>
      <c r="I66" s="37"/>
      <c r="J66" s="248"/>
      <c r="K66" s="37"/>
      <c r="L66" s="248"/>
      <c r="M66" s="47"/>
      <c r="N66" s="2">
        <f t="shared" ref="N66" si="7">D66-SUM(F66:L66)</f>
        <v>225919</v>
      </c>
      <c r="P66" s="323"/>
      <c r="Q66" s="109"/>
    </row>
    <row r="67" spans="1:17" x14ac:dyDescent="0.25">
      <c r="D67" s="68"/>
      <c r="E67" s="39"/>
      <c r="F67" s="68"/>
      <c r="G67" s="39"/>
      <c r="H67" s="68"/>
      <c r="I67" s="39"/>
      <c r="J67" s="68"/>
      <c r="K67" s="39"/>
      <c r="L67" s="68"/>
      <c r="M67" s="39"/>
      <c r="N67" s="68"/>
      <c r="O67" s="39"/>
      <c r="P67" s="323"/>
    </row>
    <row r="68" spans="1:17" ht="15.75" thickBot="1" x14ac:dyDescent="0.3">
      <c r="A68" s="2" t="s">
        <v>340</v>
      </c>
      <c r="D68" s="133">
        <f>SUM(D64:D67)</f>
        <v>2431201</v>
      </c>
      <c r="E68" s="60"/>
      <c r="F68" s="133">
        <f>SUM(F64:F67)</f>
        <v>500</v>
      </c>
      <c r="G68" s="60"/>
      <c r="H68" s="133">
        <f>SUM(H64:H67)</f>
        <v>147282</v>
      </c>
      <c r="I68" s="60"/>
      <c r="J68" s="133">
        <f>SUM(J64:J67)</f>
        <v>15000</v>
      </c>
      <c r="K68" s="60"/>
      <c r="L68" s="133">
        <f>SUM(L64:L67)</f>
        <v>380611</v>
      </c>
      <c r="M68" s="60"/>
      <c r="N68" s="133">
        <f>SUM(N64:N67)</f>
        <v>1887808</v>
      </c>
      <c r="O68" s="39"/>
      <c r="P68" s="322" t="s">
        <v>421</v>
      </c>
    </row>
    <row r="69" spans="1:17" ht="15.75" thickTop="1" x14ac:dyDescent="0.25">
      <c r="D69" s="60"/>
      <c r="E69" s="60"/>
      <c r="F69" s="60"/>
      <c r="G69" s="60"/>
      <c r="H69" s="60"/>
      <c r="I69" s="60"/>
      <c r="J69" s="60"/>
      <c r="K69" s="60"/>
      <c r="L69" s="60"/>
      <c r="M69" s="60"/>
      <c r="N69" s="60"/>
      <c r="O69" s="39"/>
      <c r="P69" s="39"/>
      <c r="Q69" s="48"/>
    </row>
    <row r="70" spans="1:17" x14ac:dyDescent="0.25">
      <c r="D70" s="2" t="s">
        <v>351</v>
      </c>
      <c r="E70" s="61"/>
      <c r="M70" s="37"/>
      <c r="N70" s="324">
        <f>D68-SUM(F68:L68)</f>
        <v>1887808</v>
      </c>
      <c r="P70" s="48" t="s">
        <v>185</v>
      </c>
    </row>
    <row r="71" spans="1:17" x14ac:dyDescent="0.25">
      <c r="D71" s="63"/>
      <c r="E71" s="63"/>
      <c r="P71" s="75"/>
    </row>
    <row r="72" spans="1:17" ht="82.5" customHeight="1" x14ac:dyDescent="0.25">
      <c r="A72" s="139" t="s">
        <v>71</v>
      </c>
      <c r="B72" s="139"/>
      <c r="C72" s="379" t="s">
        <v>424</v>
      </c>
      <c r="D72" s="379"/>
      <c r="E72" s="379"/>
      <c r="F72" s="379"/>
      <c r="G72" s="379"/>
      <c r="H72" s="379"/>
      <c r="I72" s="379"/>
      <c r="J72" s="379"/>
      <c r="K72" s="379"/>
      <c r="L72" s="379"/>
      <c r="M72" s="379"/>
      <c r="N72" s="379"/>
      <c r="O72" s="39"/>
      <c r="P72" s="247"/>
    </row>
    <row r="73" spans="1:17" x14ac:dyDescent="0.25">
      <c r="A73" s="42"/>
      <c r="B73" s="59"/>
      <c r="C73" s="5"/>
      <c r="D73" s="5"/>
      <c r="E73" s="14"/>
      <c r="F73" s="14"/>
      <c r="G73" s="14"/>
      <c r="H73" s="14"/>
      <c r="I73" s="14"/>
      <c r="J73" s="14"/>
      <c r="K73" s="14"/>
      <c r="L73" s="14"/>
      <c r="M73" s="6"/>
      <c r="N73" s="6"/>
    </row>
    <row r="74" spans="1:17" ht="15.75" x14ac:dyDescent="0.25">
      <c r="B74" s="66"/>
      <c r="C74" s="378" t="s">
        <v>425</v>
      </c>
      <c r="D74" s="378"/>
      <c r="E74" s="378"/>
      <c r="F74" s="378"/>
      <c r="G74" s="378"/>
      <c r="H74" s="378"/>
      <c r="I74" s="378"/>
      <c r="J74" s="378"/>
      <c r="K74" s="378"/>
      <c r="L74" s="378"/>
      <c r="M74" s="378"/>
      <c r="N74" s="378"/>
    </row>
    <row r="75" spans="1:17" x14ac:dyDescent="0.25">
      <c r="B75" s="66"/>
      <c r="C75" s="5"/>
      <c r="D75" s="5"/>
      <c r="E75" s="14"/>
      <c r="F75" s="14"/>
      <c r="G75" s="14"/>
      <c r="H75" s="14"/>
      <c r="I75" s="14"/>
      <c r="J75" s="14"/>
      <c r="K75" s="14"/>
      <c r="L75" s="14"/>
      <c r="M75" s="6"/>
      <c r="N75" s="6"/>
    </row>
    <row r="76" spans="1:17" ht="32.25" customHeight="1" x14ac:dyDescent="0.25">
      <c r="B76" s="65"/>
      <c r="C76" s="377" t="s">
        <v>426</v>
      </c>
      <c r="D76" s="377"/>
      <c r="E76" s="377"/>
      <c r="F76" s="377"/>
      <c r="G76" s="377"/>
      <c r="H76" s="377"/>
      <c r="I76" s="377"/>
      <c r="J76" s="377"/>
      <c r="K76" s="377"/>
      <c r="L76" s="377"/>
      <c r="M76" s="377"/>
      <c r="N76" s="377"/>
    </row>
    <row r="77" spans="1:17" x14ac:dyDescent="0.25">
      <c r="C77" s="27"/>
      <c r="D77" s="27"/>
      <c r="E77" s="118"/>
      <c r="F77" s="118"/>
      <c r="G77" s="118"/>
      <c r="H77" s="118"/>
      <c r="I77" s="118"/>
      <c r="J77" s="118"/>
      <c r="K77" s="118"/>
      <c r="L77" s="118"/>
      <c r="M77" s="118"/>
      <c r="N77" s="118"/>
    </row>
    <row r="78" spans="1:17" ht="32.25" customHeight="1" x14ac:dyDescent="0.25">
      <c r="C78" s="377" t="s">
        <v>427</v>
      </c>
      <c r="D78" s="377"/>
      <c r="E78" s="377"/>
      <c r="F78" s="377"/>
      <c r="G78" s="377"/>
      <c r="H78" s="377"/>
      <c r="I78" s="377"/>
      <c r="J78" s="377"/>
      <c r="K78" s="377"/>
      <c r="L78" s="377"/>
      <c r="M78" s="377"/>
      <c r="N78" s="377"/>
    </row>
    <row r="79" spans="1:17" x14ac:dyDescent="0.25">
      <c r="C79" s="27"/>
      <c r="D79" s="27"/>
      <c r="E79" s="118"/>
      <c r="F79" s="118"/>
      <c r="G79" s="118"/>
      <c r="H79" s="118"/>
      <c r="I79" s="118"/>
      <c r="J79" s="118"/>
      <c r="K79" s="118"/>
      <c r="L79" s="118"/>
      <c r="M79" s="118"/>
      <c r="N79" s="118"/>
    </row>
    <row r="80" spans="1:17" ht="48.75" customHeight="1" x14ac:dyDescent="0.25">
      <c r="C80" s="377" t="s">
        <v>428</v>
      </c>
      <c r="D80" s="377"/>
      <c r="E80" s="377"/>
      <c r="F80" s="377"/>
      <c r="G80" s="377"/>
      <c r="H80" s="377"/>
      <c r="I80" s="377"/>
      <c r="J80" s="377"/>
      <c r="K80" s="377"/>
      <c r="L80" s="377"/>
      <c r="M80" s="377"/>
      <c r="N80" s="377"/>
    </row>
    <row r="81" spans="3:14" x14ac:dyDescent="0.25">
      <c r="C81" s="27"/>
      <c r="D81" s="27"/>
      <c r="E81" s="118"/>
      <c r="F81" s="118"/>
      <c r="G81" s="118"/>
      <c r="H81" s="118"/>
      <c r="I81" s="118"/>
      <c r="J81" s="118"/>
      <c r="K81" s="118"/>
      <c r="L81" s="118"/>
      <c r="M81" s="118"/>
      <c r="N81" s="118"/>
    </row>
    <row r="82" spans="3:14" ht="33" customHeight="1" x14ac:dyDescent="0.25">
      <c r="C82" s="377" t="s">
        <v>429</v>
      </c>
      <c r="D82" s="377"/>
      <c r="E82" s="377"/>
      <c r="F82" s="377"/>
      <c r="G82" s="377"/>
      <c r="H82" s="377"/>
      <c r="I82" s="377"/>
      <c r="J82" s="377"/>
      <c r="K82" s="377"/>
      <c r="L82" s="377"/>
      <c r="M82" s="377"/>
      <c r="N82" s="377"/>
    </row>
    <row r="84" spans="3:14" ht="33.75" customHeight="1" x14ac:dyDescent="0.25">
      <c r="C84" s="371" t="s">
        <v>422</v>
      </c>
      <c r="D84" s="371"/>
      <c r="E84" s="371"/>
      <c r="F84" s="371"/>
      <c r="G84" s="371"/>
      <c r="H84" s="371"/>
      <c r="I84" s="371"/>
      <c r="J84" s="371"/>
      <c r="K84" s="371"/>
      <c r="L84" s="371"/>
      <c r="M84" s="371"/>
      <c r="N84" s="371"/>
    </row>
    <row r="85" spans="3:14" x14ac:dyDescent="0.25">
      <c r="C85" s="325"/>
      <c r="D85" s="325"/>
      <c r="E85" s="325"/>
      <c r="F85" s="326"/>
      <c r="G85" s="326"/>
      <c r="H85" s="326"/>
      <c r="I85" s="326"/>
      <c r="J85" s="326"/>
      <c r="K85" s="326"/>
      <c r="L85" s="326"/>
      <c r="M85" s="326"/>
      <c r="N85" s="325"/>
    </row>
    <row r="86" spans="3:14" ht="34.5" customHeight="1" x14ac:dyDescent="0.25">
      <c r="C86" s="371" t="s">
        <v>423</v>
      </c>
      <c r="D86" s="371"/>
      <c r="E86" s="371"/>
      <c r="F86" s="371"/>
      <c r="G86" s="371"/>
      <c r="H86" s="371"/>
      <c r="I86" s="371"/>
      <c r="J86" s="371"/>
      <c r="K86" s="371"/>
      <c r="L86" s="371"/>
      <c r="M86" s="371"/>
      <c r="N86" s="371"/>
    </row>
  </sheetData>
  <sheetProtection formatCells="0" insertRows="0" deleteRows="0"/>
  <protectedRanges>
    <protectedRange sqref="A3:C3" name="Range1"/>
    <protectedRange sqref="D5:E5" name="Range2"/>
    <protectedRange sqref="N5:O5" name="Range3"/>
    <protectedRange sqref="Q12" name="Range4"/>
    <protectedRange sqref="Q19" name="Range5"/>
    <protectedRange sqref="B11:C33 M11:M33" name="Range8"/>
    <protectedRange sqref="M37:M38 M51:M66" name="Range9"/>
  </protectedRanges>
  <customSheetViews>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3"/>
      <headerFooter alignWithMargins="0">
        <oddFooter>&amp;LSchedule E-1&amp;C&amp;A&amp;RUpdated: &amp;D</oddFooter>
      </headerFooter>
    </customSheetView>
  </customSheetViews>
  <mergeCells count="8">
    <mergeCell ref="C84:N84"/>
    <mergeCell ref="C86:N86"/>
    <mergeCell ref="C74:N74"/>
    <mergeCell ref="C72:N72"/>
    <mergeCell ref="C76:N76"/>
    <mergeCell ref="C78:N78"/>
    <mergeCell ref="C80:N80"/>
    <mergeCell ref="C82:N82"/>
  </mergeCells>
  <phoneticPr fontId="7" type="noConversion"/>
  <printOptions horizontalCentered="1" headings="1"/>
  <pageMargins left="0.5" right="0.5" top="1" bottom="0.5" header="0.5" footer="0.25"/>
  <pageSetup scale="57" fitToHeight="6" orientation="portrait" r:id="rId4"/>
  <headerFooter alignWithMargins="0">
    <oddFooter>&amp;L&amp;F&amp;C&amp;A&amp;RUpdated: &amp;D</oddFooter>
  </headerFooter>
  <ignoredErrors>
    <ignoredError sqref="P24:P26 N30:N31 N13:N14 P11:P14 N19:N20 P19:P20 N24:N26"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6"/>
  <sheetViews>
    <sheetView zoomScaleNormal="100" workbookViewId="0">
      <pane ySplit="8" topLeftCell="A54" activePane="bottomLeft" state="frozen"/>
      <selection activeCell="A40" sqref="A40:Q40"/>
      <selection pane="bottomLeft" activeCell="H65" sqref="H65"/>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59" customWidth="1"/>
    <col min="7" max="7" width="1.7109375" style="2" customWidth="1"/>
    <col min="8" max="8" width="12.7109375" style="59" customWidth="1"/>
    <col min="9" max="9" width="2.140625" style="59" customWidth="1"/>
    <col min="10" max="10" width="12.7109375" style="59" customWidth="1"/>
    <col min="11" max="11" width="1.7109375" style="2" customWidth="1"/>
    <col min="12" max="12" width="12.7109375" style="59" customWidth="1"/>
    <col min="13" max="13" width="1.7109375" style="2" customWidth="1"/>
    <col min="14" max="14" width="12.7109375" style="2" customWidth="1"/>
    <col min="15" max="15" width="1.7109375" style="2" customWidth="1"/>
    <col min="16" max="16" width="12.7109375" style="130" customWidth="1"/>
    <col min="17" max="17" width="1" style="130" customWidth="1"/>
    <col min="18" max="18" width="21.28515625" style="64" customWidth="1"/>
    <col min="19" max="16384" width="9.140625" style="2"/>
  </cols>
  <sheetData>
    <row r="1" spans="1:18" s="31" customFormat="1" ht="18.75" x14ac:dyDescent="0.3">
      <c r="A1" s="380" t="str">
        <f>Entity</f>
        <v>Name of Tribe</v>
      </c>
      <c r="B1" s="380"/>
      <c r="C1" s="380"/>
      <c r="D1" s="41"/>
      <c r="E1" s="41"/>
      <c r="F1" s="74"/>
      <c r="G1" s="41"/>
      <c r="H1" s="74"/>
      <c r="I1" s="74"/>
      <c r="J1" s="74"/>
      <c r="K1" s="41"/>
      <c r="L1" s="74"/>
      <c r="M1" s="41"/>
      <c r="N1" s="41"/>
      <c r="O1" s="41"/>
      <c r="P1" s="123" t="s">
        <v>138</v>
      </c>
      <c r="Q1" s="124"/>
      <c r="R1" s="121"/>
    </row>
    <row r="2" spans="1:18" s="31" customFormat="1" ht="18.75" x14ac:dyDescent="0.3">
      <c r="A2" s="380" t="s">
        <v>0</v>
      </c>
      <c r="B2" s="380"/>
      <c r="C2" s="380"/>
      <c r="D2" s="41"/>
      <c r="E2" s="41"/>
      <c r="F2" s="74"/>
      <c r="G2" s="41"/>
      <c r="H2" s="74"/>
      <c r="I2" s="74"/>
      <c r="J2" s="74"/>
      <c r="K2" s="41"/>
      <c r="L2" s="74"/>
      <c r="M2" s="41"/>
      <c r="N2" s="41"/>
      <c r="O2" s="41"/>
      <c r="P2" s="122"/>
      <c r="Q2" s="124"/>
      <c r="R2" s="121"/>
    </row>
    <row r="3" spans="1:18" s="31" customFormat="1" ht="18.75" x14ac:dyDescent="0.3">
      <c r="A3" s="380" t="str">
        <f>'start here-do not delete'!D31</f>
        <v>FY 2025</v>
      </c>
      <c r="B3" s="380"/>
      <c r="C3" s="96" t="s">
        <v>154</v>
      </c>
      <c r="D3" s="41"/>
      <c r="E3" s="41"/>
      <c r="F3" s="74"/>
      <c r="G3" s="41"/>
      <c r="H3" s="74"/>
      <c r="I3" s="74"/>
      <c r="J3" s="74"/>
      <c r="K3" s="41"/>
      <c r="L3" s="74"/>
      <c r="M3" s="41"/>
      <c r="N3" s="41"/>
      <c r="O3" s="41"/>
      <c r="P3" s="122"/>
      <c r="Q3" s="124"/>
      <c r="R3" s="121"/>
    </row>
    <row r="4" spans="1:18" s="125" customFormat="1" ht="15.75" x14ac:dyDescent="0.25">
      <c r="D4" s="32" t="str">
        <f>A3</f>
        <v>FY 2025</v>
      </c>
      <c r="E4" s="32"/>
      <c r="F4" s="33"/>
      <c r="G4" s="33"/>
      <c r="H4" s="32" t="s">
        <v>30</v>
      </c>
      <c r="I4" s="32"/>
      <c r="J4" s="127" t="s">
        <v>195</v>
      </c>
      <c r="K4" s="32"/>
      <c r="L4" s="32" t="s">
        <v>144</v>
      </c>
      <c r="M4" s="32"/>
      <c r="N4" s="32" t="s">
        <v>72</v>
      </c>
      <c r="O4" s="32"/>
      <c r="P4" s="126"/>
      <c r="Q4" s="126"/>
      <c r="R4" s="32"/>
    </row>
    <row r="5" spans="1:18" s="125" customFormat="1" ht="15.75" x14ac:dyDescent="0.25">
      <c r="D5" s="32" t="s">
        <v>270</v>
      </c>
      <c r="E5" s="32"/>
      <c r="F5" s="32"/>
      <c r="G5" s="32"/>
      <c r="H5" s="32" t="s">
        <v>34</v>
      </c>
      <c r="I5" s="32"/>
      <c r="J5" s="127" t="s">
        <v>196</v>
      </c>
      <c r="K5" s="32"/>
      <c r="L5" s="32" t="s">
        <v>110</v>
      </c>
      <c r="M5" s="32"/>
      <c r="N5" s="32" t="str">
        <f>A3</f>
        <v>FY 2025</v>
      </c>
      <c r="O5" s="32"/>
      <c r="P5" s="126" t="s">
        <v>102</v>
      </c>
      <c r="Q5" s="126"/>
      <c r="R5" s="32"/>
    </row>
    <row r="6" spans="1:18" s="125" customFormat="1" ht="15.75" x14ac:dyDescent="0.25">
      <c r="D6" s="34" t="s">
        <v>1</v>
      </c>
      <c r="E6" s="34"/>
      <c r="F6" s="32" t="s">
        <v>33</v>
      </c>
      <c r="G6" s="32"/>
      <c r="H6" s="34" t="s">
        <v>1</v>
      </c>
      <c r="I6" s="34"/>
      <c r="J6" s="197" t="s">
        <v>197</v>
      </c>
      <c r="K6" s="34"/>
      <c r="L6" s="34" t="s">
        <v>186</v>
      </c>
      <c r="M6" s="34"/>
      <c r="N6" s="32" t="s">
        <v>1</v>
      </c>
      <c r="O6" s="34"/>
      <c r="P6" s="126" t="s">
        <v>103</v>
      </c>
      <c r="Q6" s="126"/>
      <c r="R6" s="32"/>
    </row>
    <row r="7" spans="1:18" s="125" customFormat="1" ht="16.5" thickBot="1" x14ac:dyDescent="0.3">
      <c r="A7" s="128" t="s">
        <v>73</v>
      </c>
      <c r="B7" s="128"/>
      <c r="C7" s="128"/>
      <c r="D7" s="35" t="s">
        <v>4</v>
      </c>
      <c r="E7" s="35"/>
      <c r="F7" s="35"/>
      <c r="G7" s="35"/>
      <c r="H7" s="198" t="s">
        <v>347</v>
      </c>
      <c r="I7" s="198"/>
      <c r="J7" s="35" t="s">
        <v>248</v>
      </c>
      <c r="K7" s="35"/>
      <c r="L7" s="35" t="s">
        <v>248</v>
      </c>
      <c r="M7" s="35"/>
      <c r="N7" s="35" t="s">
        <v>7</v>
      </c>
      <c r="O7" s="35"/>
      <c r="P7" s="129" t="s">
        <v>104</v>
      </c>
      <c r="Q7" s="129"/>
      <c r="R7" s="35" t="s">
        <v>74</v>
      </c>
    </row>
    <row r="8" spans="1:18" x14ac:dyDescent="0.25">
      <c r="F8" s="138" t="s">
        <v>25</v>
      </c>
      <c r="G8" s="76"/>
      <c r="H8" s="138" t="s">
        <v>26</v>
      </c>
      <c r="I8" s="138"/>
      <c r="J8" s="138" t="s">
        <v>70</v>
      </c>
      <c r="K8" s="77"/>
      <c r="L8" s="138" t="s">
        <v>100</v>
      </c>
    </row>
    <row r="9" spans="1:18" x14ac:dyDescent="0.25">
      <c r="A9" s="2" t="s">
        <v>236</v>
      </c>
    </row>
    <row r="10" spans="1:18" x14ac:dyDescent="0.25">
      <c r="A10" s="42" t="s">
        <v>265</v>
      </c>
      <c r="C10" s="63"/>
      <c r="G10" s="59"/>
      <c r="K10" s="59"/>
      <c r="M10" s="59"/>
      <c r="P10" s="2"/>
      <c r="Q10" s="75"/>
    </row>
    <row r="11" spans="1:18" x14ac:dyDescent="0.25">
      <c r="A11" s="42"/>
      <c r="B11" s="2" t="s">
        <v>75</v>
      </c>
      <c r="D11" s="350">
        <v>83000</v>
      </c>
      <c r="E11" s="325"/>
      <c r="F11" s="326"/>
      <c r="G11" s="326"/>
      <c r="H11" s="326"/>
      <c r="I11" s="37"/>
      <c r="J11" s="37"/>
      <c r="K11" s="37"/>
      <c r="L11" s="37"/>
      <c r="M11" s="59"/>
      <c r="N11" s="136">
        <f t="shared" ref="N11:N31" si="0">D11-SUM(F11:L11)</f>
        <v>83000</v>
      </c>
      <c r="P11" s="75">
        <f>ROUND(N11/D11,2)</f>
        <v>1</v>
      </c>
      <c r="Q11" s="75"/>
    </row>
    <row r="12" spans="1:18" x14ac:dyDescent="0.25">
      <c r="A12" s="42"/>
      <c r="B12" s="2" t="s">
        <v>76</v>
      </c>
      <c r="D12" s="326">
        <v>49000</v>
      </c>
      <c r="E12" s="325"/>
      <c r="F12" s="326"/>
      <c r="G12" s="326"/>
      <c r="H12" s="326"/>
      <c r="I12" s="37"/>
      <c r="J12" s="37"/>
      <c r="K12" s="37"/>
      <c r="L12" s="37"/>
      <c r="M12" s="59"/>
      <c r="N12" s="2">
        <f t="shared" si="0"/>
        <v>49000</v>
      </c>
      <c r="P12" s="75">
        <f t="shared" ref="P12:P14" si="1">ROUND(N12/D12,2)</f>
        <v>1</v>
      </c>
      <c r="Q12" s="75"/>
    </row>
    <row r="13" spans="1:18" x14ac:dyDescent="0.25">
      <c r="A13" s="42"/>
      <c r="B13" s="2" t="s">
        <v>77</v>
      </c>
      <c r="D13" s="326">
        <v>43000</v>
      </c>
      <c r="E13" s="325"/>
      <c r="F13" s="326"/>
      <c r="G13" s="326"/>
      <c r="H13" s="326"/>
      <c r="I13" s="37"/>
      <c r="J13" s="37"/>
      <c r="K13" s="37"/>
      <c r="L13" s="37"/>
      <c r="M13" s="59"/>
      <c r="N13" s="2">
        <f t="shared" si="0"/>
        <v>43000</v>
      </c>
      <c r="P13" s="75">
        <f t="shared" si="1"/>
        <v>1</v>
      </c>
      <c r="Q13" s="75"/>
    </row>
    <row r="14" spans="1:18" x14ac:dyDescent="0.25">
      <c r="A14" s="42"/>
      <c r="B14" s="2" t="s">
        <v>78</v>
      </c>
      <c r="D14" s="326">
        <v>220000</v>
      </c>
      <c r="E14" s="325"/>
      <c r="F14" s="326"/>
      <c r="G14" s="326"/>
      <c r="H14" s="350">
        <v>30000</v>
      </c>
      <c r="I14" s="37"/>
      <c r="J14" s="37"/>
      <c r="K14" s="37"/>
      <c r="L14" s="37"/>
      <c r="M14" s="59"/>
      <c r="N14" s="2">
        <f t="shared" si="0"/>
        <v>190000</v>
      </c>
      <c r="P14" s="75">
        <f t="shared" si="1"/>
        <v>0.86</v>
      </c>
      <c r="Q14" s="75"/>
    </row>
    <row r="15" spans="1:18" x14ac:dyDescent="0.25">
      <c r="A15" s="42"/>
      <c r="B15" s="2" t="s">
        <v>499</v>
      </c>
      <c r="D15" s="326">
        <v>63000</v>
      </c>
      <c r="E15" s="325"/>
      <c r="F15" s="326"/>
      <c r="G15" s="326"/>
      <c r="H15" s="326"/>
      <c r="I15" s="37"/>
      <c r="J15" s="37"/>
      <c r="K15" s="37"/>
      <c r="L15" s="37"/>
      <c r="M15" s="59"/>
      <c r="N15" s="2">
        <f t="shared" ref="N15" si="2">D15-SUM(F15:L15)</f>
        <v>63000</v>
      </c>
      <c r="P15" s="75">
        <f t="shared" ref="P15" si="3">ROUND(N15/D15,2)</f>
        <v>1</v>
      </c>
      <c r="Q15" s="75"/>
    </row>
    <row r="16" spans="1:18" x14ac:dyDescent="0.25">
      <c r="A16" s="42"/>
      <c r="D16" s="326"/>
      <c r="E16" s="325"/>
      <c r="F16" s="326"/>
      <c r="G16" s="326"/>
      <c r="H16" s="326"/>
      <c r="I16" s="37"/>
      <c r="J16" s="37"/>
      <c r="K16" s="37"/>
      <c r="L16" s="37"/>
      <c r="M16" s="59"/>
      <c r="P16" s="75"/>
      <c r="Q16" s="75"/>
    </row>
    <row r="17" spans="1:17" x14ac:dyDescent="0.25">
      <c r="A17" s="42"/>
      <c r="C17" s="2" t="s">
        <v>269</v>
      </c>
      <c r="D17" s="37"/>
      <c r="E17" s="36"/>
      <c r="F17" s="37"/>
      <c r="G17" s="37"/>
      <c r="H17" s="37"/>
      <c r="I17" s="37"/>
      <c r="J17" s="37"/>
      <c r="K17" s="37"/>
      <c r="L17" s="37"/>
      <c r="M17" s="59"/>
      <c r="N17" s="137">
        <f>SUM(N11:N16)</f>
        <v>428000</v>
      </c>
      <c r="P17" s="75"/>
      <c r="Q17" s="75"/>
    </row>
    <row r="18" spans="1:17" x14ac:dyDescent="0.25">
      <c r="A18" s="42" t="s">
        <v>266</v>
      </c>
      <c r="D18" s="37"/>
      <c r="E18" s="36"/>
      <c r="F18" s="37"/>
      <c r="G18" s="37"/>
      <c r="H18" s="37"/>
      <c r="I18" s="37"/>
      <c r="J18" s="37"/>
      <c r="K18" s="37"/>
      <c r="L18" s="37"/>
      <c r="M18" s="59"/>
      <c r="P18" s="75"/>
      <c r="Q18" s="75"/>
    </row>
    <row r="19" spans="1:17" x14ac:dyDescent="0.25">
      <c r="A19" s="42"/>
      <c r="B19" s="2" t="s">
        <v>109</v>
      </c>
      <c r="D19" s="37">
        <v>86000</v>
      </c>
      <c r="E19" s="36"/>
      <c r="F19" s="37"/>
      <c r="G19" s="37"/>
      <c r="H19" s="37"/>
      <c r="I19" s="37"/>
      <c r="J19" s="37"/>
      <c r="K19" s="37"/>
      <c r="L19" s="37"/>
      <c r="M19" s="59"/>
      <c r="N19" s="2">
        <f t="shared" si="0"/>
        <v>86000</v>
      </c>
      <c r="P19" s="75">
        <f t="shared" ref="P19:P20" si="4">ROUND(N19/D19,2)</f>
        <v>1</v>
      </c>
      <c r="Q19" s="75"/>
    </row>
    <row r="20" spans="1:17" x14ac:dyDescent="0.25">
      <c r="A20" s="42"/>
      <c r="B20" s="2" t="s">
        <v>335</v>
      </c>
      <c r="D20" s="37"/>
      <c r="E20" s="36"/>
      <c r="F20" s="37"/>
      <c r="G20" s="37"/>
      <c r="H20" s="37"/>
      <c r="I20" s="37"/>
      <c r="J20" s="37"/>
      <c r="K20" s="37"/>
      <c r="L20" s="37"/>
      <c r="M20" s="59"/>
      <c r="N20" s="2">
        <f t="shared" si="0"/>
        <v>0</v>
      </c>
      <c r="P20" s="75" t="e">
        <f t="shared" si="4"/>
        <v>#DIV/0!</v>
      </c>
      <c r="Q20" s="75"/>
    </row>
    <row r="21" spans="1:17" x14ac:dyDescent="0.25">
      <c r="A21" s="42"/>
      <c r="D21" s="37"/>
      <c r="E21" s="36"/>
      <c r="F21" s="37"/>
      <c r="G21" s="37"/>
      <c r="H21" s="37"/>
      <c r="I21" s="37"/>
      <c r="J21" s="37"/>
      <c r="K21" s="37"/>
      <c r="L21" s="37"/>
      <c r="M21" s="59"/>
      <c r="P21" s="75"/>
      <c r="Q21" s="75"/>
    </row>
    <row r="22" spans="1:17" x14ac:dyDescent="0.25">
      <c r="A22" s="42"/>
      <c r="C22" s="2" t="s">
        <v>269</v>
      </c>
      <c r="D22" s="37"/>
      <c r="E22" s="36"/>
      <c r="F22" s="37"/>
      <c r="G22" s="37"/>
      <c r="H22" s="37"/>
      <c r="I22" s="37"/>
      <c r="J22" s="37"/>
      <c r="K22" s="37"/>
      <c r="L22" s="37"/>
      <c r="M22" s="59"/>
      <c r="N22" s="137">
        <f>SUM(N19:N21)</f>
        <v>86000</v>
      </c>
      <c r="P22" s="75"/>
      <c r="Q22" s="75"/>
    </row>
    <row r="23" spans="1:17" x14ac:dyDescent="0.25">
      <c r="A23" s="42" t="s">
        <v>267</v>
      </c>
      <c r="D23" s="37"/>
      <c r="E23" s="36"/>
      <c r="F23" s="37"/>
      <c r="G23" s="37"/>
      <c r="H23" s="37"/>
      <c r="I23" s="37"/>
      <c r="J23" s="37"/>
      <c r="K23" s="37"/>
      <c r="L23" s="37"/>
      <c r="M23" s="59"/>
      <c r="P23" s="75"/>
      <c r="Q23" s="75"/>
    </row>
    <row r="24" spans="1:17" x14ac:dyDescent="0.25">
      <c r="A24" s="42"/>
      <c r="B24" s="2" t="s">
        <v>79</v>
      </c>
      <c r="D24" s="326">
        <v>62000</v>
      </c>
      <c r="E24" s="36"/>
      <c r="F24" s="37"/>
      <c r="G24" s="37"/>
      <c r="H24" s="37"/>
      <c r="I24" s="37"/>
      <c r="J24" s="37"/>
      <c r="K24" s="37"/>
      <c r="L24" s="37"/>
      <c r="M24" s="59"/>
      <c r="N24" s="2">
        <f t="shared" si="0"/>
        <v>62000</v>
      </c>
      <c r="P24" s="75">
        <f t="shared" ref="P24:P26" si="5">ROUND(N24/D24,2)</f>
        <v>1</v>
      </c>
      <c r="Q24" s="75"/>
    </row>
    <row r="25" spans="1:17" x14ac:dyDescent="0.25">
      <c r="A25" s="42"/>
      <c r="B25" s="2" t="s">
        <v>136</v>
      </c>
      <c r="D25" s="326">
        <v>84000</v>
      </c>
      <c r="E25" s="36"/>
      <c r="F25" s="37"/>
      <c r="G25" s="37"/>
      <c r="H25" s="37"/>
      <c r="I25" s="37"/>
      <c r="J25" s="37"/>
      <c r="K25" s="37"/>
      <c r="L25" s="37"/>
      <c r="M25" s="59"/>
      <c r="N25" s="2">
        <f t="shared" si="0"/>
        <v>84000</v>
      </c>
      <c r="P25" s="75">
        <f t="shared" si="5"/>
        <v>1</v>
      </c>
      <c r="Q25" s="75"/>
    </row>
    <row r="26" spans="1:17" x14ac:dyDescent="0.25">
      <c r="A26" s="42"/>
      <c r="B26" s="2" t="s">
        <v>80</v>
      </c>
      <c r="D26" s="326">
        <v>34000</v>
      </c>
      <c r="E26" s="36"/>
      <c r="F26" s="37"/>
      <c r="G26" s="37"/>
      <c r="H26" s="37"/>
      <c r="I26" s="37"/>
      <c r="J26" s="37"/>
      <c r="K26" s="37"/>
      <c r="L26" s="37"/>
      <c r="M26" s="59"/>
      <c r="N26" s="2">
        <f t="shared" si="0"/>
        <v>34000</v>
      </c>
      <c r="P26" s="75">
        <f t="shared" si="5"/>
        <v>1</v>
      </c>
      <c r="Q26" s="75"/>
    </row>
    <row r="27" spans="1:17" x14ac:dyDescent="0.25">
      <c r="A27" s="42"/>
      <c r="D27" s="37"/>
      <c r="E27" s="36"/>
      <c r="F27" s="37"/>
      <c r="G27" s="37"/>
      <c r="H27" s="37"/>
      <c r="I27" s="37"/>
      <c r="J27" s="37"/>
      <c r="K27" s="37"/>
      <c r="L27" s="37"/>
      <c r="M27" s="59"/>
      <c r="P27" s="75"/>
      <c r="Q27" s="75"/>
    </row>
    <row r="28" spans="1:17" x14ac:dyDescent="0.25">
      <c r="A28" s="42"/>
      <c r="C28" s="2" t="s">
        <v>269</v>
      </c>
      <c r="D28" s="37"/>
      <c r="E28" s="36"/>
      <c r="F28" s="37"/>
      <c r="G28" s="37"/>
      <c r="H28" s="37"/>
      <c r="I28" s="37"/>
      <c r="J28" s="37"/>
      <c r="K28" s="37"/>
      <c r="L28" s="37"/>
      <c r="M28" s="59"/>
      <c r="N28" s="137">
        <f>SUM(N24:N27)</f>
        <v>180000</v>
      </c>
      <c r="P28" s="75"/>
      <c r="Q28" s="75"/>
    </row>
    <row r="29" spans="1:17" x14ac:dyDescent="0.25">
      <c r="A29" s="42" t="s">
        <v>268</v>
      </c>
      <c r="D29" s="37"/>
      <c r="E29" s="36"/>
      <c r="F29" s="37"/>
      <c r="G29" s="37"/>
      <c r="H29" s="37"/>
      <c r="I29" s="37"/>
      <c r="J29" s="37"/>
      <c r="K29" s="37"/>
      <c r="L29" s="37"/>
      <c r="M29" s="59"/>
      <c r="P29" s="75"/>
      <c r="Q29" s="75"/>
    </row>
    <row r="30" spans="1:17" x14ac:dyDescent="0.25">
      <c r="B30" s="2" t="s">
        <v>101</v>
      </c>
      <c r="D30" s="326">
        <v>230000</v>
      </c>
      <c r="E30" s="325"/>
      <c r="F30" s="326"/>
      <c r="G30" s="326"/>
      <c r="H30" s="326"/>
      <c r="I30" s="326"/>
      <c r="J30" s="326"/>
      <c r="K30" s="326"/>
      <c r="L30" s="326">
        <v>111000</v>
      </c>
      <c r="M30" s="326"/>
      <c r="N30" s="2">
        <f t="shared" si="0"/>
        <v>119000</v>
      </c>
      <c r="P30" s="75">
        <f t="shared" ref="P30:P31" si="6">ROUND(N30/D30,2)</f>
        <v>0.52</v>
      </c>
      <c r="Q30" s="75"/>
    </row>
    <row r="31" spans="1:17" x14ac:dyDescent="0.25">
      <c r="B31" s="2" t="s">
        <v>334</v>
      </c>
      <c r="D31" s="326">
        <v>176425</v>
      </c>
      <c r="E31" s="325"/>
      <c r="F31" s="326"/>
      <c r="G31" s="326"/>
      <c r="H31" s="326"/>
      <c r="I31" s="326"/>
      <c r="J31" s="326"/>
      <c r="K31" s="326"/>
      <c r="L31" s="326">
        <v>134000</v>
      </c>
      <c r="M31" s="326"/>
      <c r="N31" s="2">
        <f t="shared" si="0"/>
        <v>42425</v>
      </c>
      <c r="P31" s="75">
        <f t="shared" si="6"/>
        <v>0.24</v>
      </c>
      <c r="Q31" s="75"/>
    </row>
    <row r="32" spans="1:17" x14ac:dyDescent="0.25">
      <c r="D32" s="37"/>
      <c r="E32" s="36"/>
      <c r="F32" s="37"/>
      <c r="G32" s="37"/>
      <c r="H32" s="37"/>
      <c r="I32" s="37"/>
      <c r="J32" s="37"/>
      <c r="K32" s="37"/>
      <c r="L32" s="37"/>
      <c r="M32" s="47"/>
      <c r="P32" s="75"/>
      <c r="Q32" s="75"/>
    </row>
    <row r="33" spans="1:19" x14ac:dyDescent="0.25">
      <c r="C33" s="2" t="s">
        <v>269</v>
      </c>
      <c r="D33" s="37"/>
      <c r="E33" s="36"/>
      <c r="F33" s="37"/>
      <c r="G33" s="37"/>
      <c r="H33" s="37"/>
      <c r="I33" s="37"/>
      <c r="J33" s="37"/>
      <c r="K33" s="37"/>
      <c r="L33" s="37"/>
      <c r="M33" s="47"/>
      <c r="N33" s="137">
        <f>SUM(N30:N32)</f>
        <v>161425</v>
      </c>
      <c r="P33" s="75"/>
      <c r="Q33" s="75"/>
    </row>
    <row r="34" spans="1:19" x14ac:dyDescent="0.25">
      <c r="D34" s="68"/>
      <c r="E34" s="39"/>
      <c r="F34" s="68"/>
      <c r="G34" s="39"/>
      <c r="H34" s="68"/>
      <c r="I34" s="39"/>
      <c r="J34" s="39"/>
      <c r="K34" s="39"/>
      <c r="L34" s="68"/>
      <c r="M34" s="39"/>
      <c r="N34" s="68"/>
      <c r="O34" s="68"/>
      <c r="P34" s="131"/>
      <c r="Q34" s="131"/>
    </row>
    <row r="35" spans="1:19" x14ac:dyDescent="0.25">
      <c r="B35" s="48" t="s">
        <v>151</v>
      </c>
      <c r="C35" s="48"/>
      <c r="D35" s="39">
        <f>SUM(D10:D34)</f>
        <v>1130425</v>
      </c>
      <c r="E35" s="39"/>
      <c r="F35" s="39">
        <f>SUM(F10:F34)</f>
        <v>0</v>
      </c>
      <c r="G35" s="39"/>
      <c r="H35" s="39">
        <f>SUM(H10:H34)</f>
        <v>30000</v>
      </c>
      <c r="I35" s="39"/>
      <c r="J35" s="137">
        <f>SUM(J10:J34)</f>
        <v>0</v>
      </c>
      <c r="K35" s="39"/>
      <c r="L35" s="39">
        <f>SUM(L10:L34)</f>
        <v>245000</v>
      </c>
      <c r="M35" s="39"/>
      <c r="N35" s="39">
        <f>N17+N22+N28+N33</f>
        <v>855425</v>
      </c>
      <c r="O35" s="39"/>
      <c r="P35" s="131"/>
      <c r="Q35" s="131"/>
    </row>
    <row r="36" spans="1:19" x14ac:dyDescent="0.25">
      <c r="E36" s="39"/>
    </row>
    <row r="37" spans="1:19" x14ac:dyDescent="0.25">
      <c r="A37" s="72" t="s">
        <v>145</v>
      </c>
      <c r="B37" s="72"/>
      <c r="C37" s="72"/>
      <c r="D37" s="325">
        <v>370000</v>
      </c>
      <c r="E37" s="325"/>
      <c r="F37" s="326"/>
      <c r="G37" s="326"/>
      <c r="H37" s="326">
        <v>9000</v>
      </c>
      <c r="I37" s="326"/>
      <c r="J37" s="326"/>
      <c r="K37" s="326"/>
      <c r="L37" s="326">
        <v>85580</v>
      </c>
      <c r="N37" s="2">
        <f t="shared" ref="N37:N62" si="7">D37-SUM(F37:L37)</f>
        <v>275420</v>
      </c>
      <c r="P37" s="75"/>
      <c r="Q37" s="75"/>
    </row>
    <row r="38" spans="1:19" x14ac:dyDescent="0.25">
      <c r="A38" s="262" t="s">
        <v>329</v>
      </c>
      <c r="B38" s="262"/>
      <c r="C38" s="262"/>
      <c r="D38" s="262"/>
      <c r="E38" s="36"/>
      <c r="F38" s="37"/>
      <c r="G38" s="37"/>
      <c r="H38" s="37"/>
      <c r="I38" s="37"/>
      <c r="J38" s="37"/>
      <c r="K38" s="37"/>
      <c r="L38" s="37"/>
      <c r="M38" s="47"/>
      <c r="N38" s="2">
        <f t="shared" si="7"/>
        <v>0</v>
      </c>
      <c r="P38" s="75"/>
      <c r="Q38" s="109"/>
      <c r="R38" s="2"/>
    </row>
    <row r="39" spans="1:19" x14ac:dyDescent="0.25">
      <c r="B39" s="271" t="s">
        <v>342</v>
      </c>
      <c r="C39" s="271"/>
      <c r="D39" s="325">
        <v>94000</v>
      </c>
      <c r="E39" s="325"/>
      <c r="F39" s="326"/>
      <c r="G39" s="326"/>
      <c r="H39" s="326">
        <v>25000</v>
      </c>
      <c r="I39" s="326"/>
      <c r="J39" s="326"/>
      <c r="K39" s="326"/>
      <c r="L39" s="326"/>
      <c r="M39" s="37"/>
      <c r="N39" s="2">
        <f t="shared" si="7"/>
        <v>69000</v>
      </c>
      <c r="O39" s="262"/>
      <c r="P39" s="73"/>
      <c r="Q39" s="109"/>
      <c r="R39" s="12"/>
      <c r="S39" s="12"/>
    </row>
    <row r="40" spans="1:19" x14ac:dyDescent="0.25">
      <c r="B40" s="271" t="s">
        <v>343</v>
      </c>
      <c r="C40" s="271"/>
      <c r="D40" s="325">
        <v>0</v>
      </c>
      <c r="E40" s="325"/>
      <c r="F40" s="326"/>
      <c r="G40" s="326"/>
      <c r="H40" s="326"/>
      <c r="I40" s="326"/>
      <c r="J40" s="326"/>
      <c r="K40" s="326"/>
      <c r="L40" s="326"/>
      <c r="M40" s="37"/>
      <c r="N40" s="262">
        <f t="shared" ref="N40:N44" si="8">D40-SUM(F40:L40)</f>
        <v>0</v>
      </c>
      <c r="O40" s="262"/>
      <c r="P40" s="73"/>
      <c r="Q40" s="109"/>
      <c r="R40" s="12"/>
      <c r="S40" s="12"/>
    </row>
    <row r="41" spans="1:19" x14ac:dyDescent="0.25">
      <c r="B41" s="271" t="s">
        <v>344</v>
      </c>
      <c r="C41" s="271"/>
      <c r="D41" s="325">
        <v>13000</v>
      </c>
      <c r="E41" s="325"/>
      <c r="F41" s="326"/>
      <c r="G41" s="326"/>
      <c r="H41" s="326">
        <v>6000</v>
      </c>
      <c r="I41" s="326"/>
      <c r="J41" s="326"/>
      <c r="K41" s="326"/>
      <c r="L41" s="326"/>
      <c r="M41" s="37"/>
      <c r="N41" s="262">
        <f t="shared" si="8"/>
        <v>7000</v>
      </c>
      <c r="O41" s="262"/>
      <c r="P41" s="73"/>
      <c r="Q41" s="109"/>
      <c r="R41" s="12"/>
      <c r="S41" s="12"/>
    </row>
    <row r="42" spans="1:19" x14ac:dyDescent="0.25">
      <c r="B42" s="271" t="s">
        <v>345</v>
      </c>
      <c r="C42" s="271"/>
      <c r="D42" s="325">
        <v>22000</v>
      </c>
      <c r="E42" s="325"/>
      <c r="F42" s="326"/>
      <c r="G42" s="326"/>
      <c r="H42" s="326"/>
      <c r="I42" s="326"/>
      <c r="J42" s="326"/>
      <c r="K42" s="326"/>
      <c r="L42" s="326"/>
      <c r="M42" s="37"/>
      <c r="N42" s="262">
        <f t="shared" si="8"/>
        <v>22000</v>
      </c>
      <c r="O42" s="262"/>
      <c r="P42" s="73"/>
      <c r="Q42" s="109"/>
      <c r="R42" s="12"/>
      <c r="S42" s="12"/>
    </row>
    <row r="43" spans="1:19" x14ac:dyDescent="0.25">
      <c r="B43" s="271" t="s">
        <v>346</v>
      </c>
      <c r="C43" s="271"/>
      <c r="D43" s="262">
        <f>'Exh H professional services'!C32</f>
        <v>12500</v>
      </c>
      <c r="E43" s="36"/>
      <c r="F43" s="37"/>
      <c r="G43" s="37"/>
      <c r="H43" s="37"/>
      <c r="I43" s="37"/>
      <c r="J43" s="37"/>
      <c r="K43" s="37"/>
      <c r="L43" s="37"/>
      <c r="M43" s="37"/>
      <c r="N43" s="262">
        <f t="shared" si="8"/>
        <v>12500</v>
      </c>
      <c r="O43" s="262"/>
      <c r="P43" s="73"/>
      <c r="Q43" s="109"/>
      <c r="R43" s="12"/>
      <c r="S43" s="12"/>
    </row>
    <row r="44" spans="1:19" x14ac:dyDescent="0.25">
      <c r="A44" s="72" t="s">
        <v>85</v>
      </c>
      <c r="B44" s="72"/>
      <c r="C44" s="72"/>
      <c r="D44" s="325">
        <v>7000</v>
      </c>
      <c r="E44" s="325"/>
      <c r="F44" s="326"/>
      <c r="G44" s="326"/>
      <c r="H44" s="326"/>
      <c r="I44" s="326"/>
      <c r="J44" s="326"/>
      <c r="K44" s="326"/>
      <c r="L44" s="326"/>
      <c r="M44" s="67"/>
      <c r="N44" s="262">
        <f t="shared" si="8"/>
        <v>7000</v>
      </c>
      <c r="O44" s="36"/>
      <c r="P44" s="73"/>
      <c r="Q44" s="75"/>
    </row>
    <row r="45" spans="1:19" x14ac:dyDescent="0.25">
      <c r="A45" s="72" t="s">
        <v>128</v>
      </c>
      <c r="B45" s="72"/>
      <c r="C45" s="72"/>
      <c r="D45" s="325">
        <v>450</v>
      </c>
      <c r="E45" s="325"/>
      <c r="F45" s="326">
        <v>450</v>
      </c>
      <c r="G45" s="326"/>
      <c r="H45" s="326"/>
      <c r="I45" s="326"/>
      <c r="J45" s="326"/>
      <c r="K45" s="326"/>
      <c r="L45" s="326"/>
      <c r="M45" s="67"/>
      <c r="N45" s="72">
        <f t="shared" ref="N45:N49" si="9">D45-SUM(F45:L45)</f>
        <v>0</v>
      </c>
      <c r="O45" s="36"/>
      <c r="P45" s="73"/>
      <c r="Q45" s="75"/>
    </row>
    <row r="46" spans="1:19" x14ac:dyDescent="0.25">
      <c r="A46" s="72" t="s">
        <v>97</v>
      </c>
      <c r="B46" s="72"/>
      <c r="C46" s="72"/>
      <c r="D46" s="325">
        <v>5000</v>
      </c>
      <c r="E46" s="325"/>
      <c r="F46" s="326"/>
      <c r="G46" s="326"/>
      <c r="H46" s="326"/>
      <c r="I46" s="326"/>
      <c r="J46" s="326"/>
      <c r="K46" s="326"/>
      <c r="L46" s="326"/>
      <c r="M46" s="67"/>
      <c r="N46" s="72">
        <f t="shared" si="9"/>
        <v>5000</v>
      </c>
      <c r="O46" s="36"/>
      <c r="P46" s="73"/>
      <c r="Q46" s="75"/>
    </row>
    <row r="47" spans="1:19" x14ac:dyDescent="0.25">
      <c r="A47" s="72" t="s">
        <v>96</v>
      </c>
      <c r="B47" s="72"/>
      <c r="C47" s="72"/>
      <c r="D47" s="325">
        <v>10000</v>
      </c>
      <c r="E47" s="325"/>
      <c r="F47" s="326"/>
      <c r="G47" s="326"/>
      <c r="H47" s="326"/>
      <c r="I47" s="326"/>
      <c r="J47" s="326"/>
      <c r="K47" s="326"/>
      <c r="L47" s="326"/>
      <c r="M47" s="67"/>
      <c r="N47" s="72">
        <f t="shared" si="9"/>
        <v>10000</v>
      </c>
      <c r="O47" s="36"/>
      <c r="P47" s="73"/>
      <c r="Q47" s="75"/>
    </row>
    <row r="48" spans="1:19" x14ac:dyDescent="0.25">
      <c r="A48" s="72" t="s">
        <v>93</v>
      </c>
      <c r="B48" s="72"/>
      <c r="C48" s="37"/>
      <c r="D48" s="325">
        <v>6000</v>
      </c>
      <c r="E48" s="325"/>
      <c r="F48" s="326"/>
      <c r="G48" s="326"/>
      <c r="H48" s="326"/>
      <c r="I48" s="326"/>
      <c r="J48" s="326"/>
      <c r="K48" s="326"/>
      <c r="L48" s="326"/>
      <c r="M48" s="67"/>
      <c r="N48" s="72">
        <f t="shared" si="9"/>
        <v>6000</v>
      </c>
      <c r="O48" s="36"/>
      <c r="P48" s="73"/>
      <c r="Q48" s="75"/>
    </row>
    <row r="49" spans="1:17" x14ac:dyDescent="0.25">
      <c r="A49" s="72" t="s">
        <v>94</v>
      </c>
      <c r="B49" s="72"/>
      <c r="C49" s="72"/>
      <c r="D49" s="325">
        <v>20000</v>
      </c>
      <c r="E49" s="325"/>
      <c r="F49" s="326"/>
      <c r="G49" s="326"/>
      <c r="H49" s="326"/>
      <c r="I49" s="326"/>
      <c r="J49" s="326"/>
      <c r="K49" s="326"/>
      <c r="L49" s="326"/>
      <c r="M49" s="67"/>
      <c r="N49" s="72">
        <f t="shared" si="9"/>
        <v>20000</v>
      </c>
      <c r="O49" s="36"/>
      <c r="P49" s="73"/>
      <c r="Q49" s="75"/>
    </row>
    <row r="50" spans="1:17" x14ac:dyDescent="0.25">
      <c r="A50" s="72" t="s">
        <v>333</v>
      </c>
      <c r="B50" s="72"/>
      <c r="C50" s="72"/>
      <c r="D50" s="325">
        <v>30000</v>
      </c>
      <c r="E50" s="325"/>
      <c r="F50" s="326"/>
      <c r="G50" s="326"/>
      <c r="H50" s="326"/>
      <c r="I50" s="326"/>
      <c r="J50" s="326">
        <v>15000</v>
      </c>
      <c r="K50" s="326"/>
      <c r="L50" s="326"/>
      <c r="M50" s="37"/>
      <c r="N50" s="72">
        <f>D50-SUM(F50:L50)</f>
        <v>15000</v>
      </c>
      <c r="O50" s="72"/>
      <c r="P50" s="73"/>
      <c r="Q50" s="75"/>
    </row>
    <row r="51" spans="1:17" x14ac:dyDescent="0.25">
      <c r="A51" s="72" t="s">
        <v>105</v>
      </c>
      <c r="B51" s="72"/>
      <c r="C51" s="72"/>
      <c r="D51" s="325">
        <v>56000</v>
      </c>
      <c r="E51" s="325"/>
      <c r="F51" s="326"/>
      <c r="G51" s="326"/>
      <c r="H51" s="326"/>
      <c r="I51" s="326"/>
      <c r="J51" s="326"/>
      <c r="K51" s="326"/>
      <c r="L51" s="326"/>
      <c r="N51" s="2">
        <f t="shared" si="7"/>
        <v>56000</v>
      </c>
      <c r="P51" s="75"/>
      <c r="Q51" s="75"/>
    </row>
    <row r="52" spans="1:17" x14ac:dyDescent="0.25">
      <c r="A52" s="72" t="s">
        <v>95</v>
      </c>
      <c r="B52" s="72"/>
      <c r="C52" s="72"/>
      <c r="D52" s="325">
        <v>3000</v>
      </c>
      <c r="E52" s="325"/>
      <c r="F52" s="326"/>
      <c r="G52" s="326"/>
      <c r="H52" s="326"/>
      <c r="I52" s="326"/>
      <c r="J52" s="326"/>
      <c r="K52" s="326"/>
      <c r="L52" s="326"/>
      <c r="N52" s="2">
        <f t="shared" si="7"/>
        <v>3000</v>
      </c>
      <c r="P52" s="75"/>
      <c r="Q52" s="75"/>
    </row>
    <row r="53" spans="1:17" x14ac:dyDescent="0.25">
      <c r="A53" s="72" t="s">
        <v>107</v>
      </c>
      <c r="B53" s="72"/>
      <c r="C53" s="37"/>
      <c r="D53" s="325">
        <v>4000</v>
      </c>
      <c r="E53" s="325"/>
      <c r="F53" s="326"/>
      <c r="G53" s="326"/>
      <c r="H53" s="326"/>
      <c r="I53" s="326"/>
      <c r="J53" s="326"/>
      <c r="K53" s="326"/>
      <c r="L53" s="326"/>
      <c r="N53" s="2">
        <f t="shared" si="7"/>
        <v>4000</v>
      </c>
      <c r="P53" s="75"/>
      <c r="Q53" s="75"/>
    </row>
    <row r="54" spans="1:17" x14ac:dyDescent="0.25">
      <c r="A54" s="72" t="s">
        <v>106</v>
      </c>
      <c r="B54" s="72"/>
      <c r="C54" s="72"/>
      <c r="D54" s="325">
        <v>26000</v>
      </c>
      <c r="E54" s="325"/>
      <c r="F54" s="326"/>
      <c r="G54" s="326"/>
      <c r="H54" s="326">
        <v>10000</v>
      </c>
      <c r="I54" s="326"/>
      <c r="J54" s="326"/>
      <c r="K54" s="326"/>
      <c r="L54" s="326"/>
      <c r="N54" s="2">
        <f t="shared" si="7"/>
        <v>16000</v>
      </c>
      <c r="P54" s="75"/>
      <c r="Q54" s="75"/>
    </row>
    <row r="55" spans="1:17" x14ac:dyDescent="0.25">
      <c r="A55" s="72" t="s">
        <v>135</v>
      </c>
      <c r="B55" s="72"/>
      <c r="C55" s="72"/>
      <c r="D55" s="325">
        <v>6000</v>
      </c>
      <c r="E55" s="325"/>
      <c r="F55" s="326"/>
      <c r="G55" s="326"/>
      <c r="H55" s="326"/>
      <c r="I55" s="326"/>
      <c r="J55" s="326"/>
      <c r="K55" s="326"/>
      <c r="L55" s="326"/>
      <c r="N55" s="2">
        <f t="shared" si="7"/>
        <v>6000</v>
      </c>
      <c r="P55" s="75"/>
      <c r="Q55" s="75"/>
    </row>
    <row r="56" spans="1:17" x14ac:dyDescent="0.25">
      <c r="A56" s="72" t="s">
        <v>83</v>
      </c>
      <c r="B56" s="72"/>
      <c r="C56" s="72"/>
      <c r="D56" s="325">
        <v>142000</v>
      </c>
      <c r="E56" s="325"/>
      <c r="F56" s="326"/>
      <c r="G56" s="326"/>
      <c r="H56" s="326">
        <v>45000</v>
      </c>
      <c r="I56" s="326"/>
      <c r="J56" s="326"/>
      <c r="K56" s="326"/>
      <c r="L56" s="326"/>
      <c r="N56" s="2">
        <f t="shared" si="7"/>
        <v>97000</v>
      </c>
      <c r="P56" s="75"/>
      <c r="Q56" s="75"/>
    </row>
    <row r="57" spans="1:17" x14ac:dyDescent="0.25">
      <c r="A57" s="72" t="s">
        <v>86</v>
      </c>
      <c r="B57" s="72"/>
      <c r="C57" s="72"/>
      <c r="D57" s="325">
        <v>26000</v>
      </c>
      <c r="E57" s="325"/>
      <c r="F57" s="326"/>
      <c r="G57" s="326"/>
      <c r="H57" s="326"/>
      <c r="I57" s="326"/>
      <c r="J57" s="326"/>
      <c r="K57" s="326"/>
      <c r="L57" s="326"/>
      <c r="N57" s="2">
        <f t="shared" si="7"/>
        <v>26000</v>
      </c>
      <c r="P57" s="75"/>
      <c r="Q57" s="75"/>
    </row>
    <row r="58" spans="1:17" x14ac:dyDescent="0.25">
      <c r="A58" s="72" t="s">
        <v>87</v>
      </c>
      <c r="B58" s="72"/>
      <c r="C58" s="72"/>
      <c r="D58" s="325">
        <v>42000</v>
      </c>
      <c r="E58" s="325"/>
      <c r="F58" s="326"/>
      <c r="G58" s="326"/>
      <c r="H58" s="326"/>
      <c r="I58" s="326"/>
      <c r="J58" s="326"/>
      <c r="K58" s="326"/>
      <c r="L58" s="326">
        <v>27000</v>
      </c>
      <c r="N58" s="2">
        <f t="shared" si="7"/>
        <v>15000</v>
      </c>
      <c r="P58" s="75"/>
      <c r="Q58" s="75"/>
    </row>
    <row r="59" spans="1:17" x14ac:dyDescent="0.25">
      <c r="A59" s="72" t="s">
        <v>108</v>
      </c>
      <c r="B59" s="72"/>
      <c r="C59" s="37"/>
      <c r="D59" s="325">
        <v>30000</v>
      </c>
      <c r="E59" s="325"/>
      <c r="F59" s="326"/>
      <c r="G59" s="326"/>
      <c r="H59" s="326">
        <v>8625</v>
      </c>
      <c r="I59" s="326"/>
      <c r="J59" s="326"/>
      <c r="K59" s="326"/>
      <c r="L59" s="326"/>
      <c r="N59" s="2">
        <f t="shared" si="7"/>
        <v>21375</v>
      </c>
      <c r="P59" s="75"/>
      <c r="Q59" s="75"/>
    </row>
    <row r="60" spans="1:17" x14ac:dyDescent="0.25">
      <c r="A60" s="72" t="s">
        <v>81</v>
      </c>
      <c r="B60" s="72"/>
      <c r="C60" s="72"/>
      <c r="D60" s="325">
        <v>57000</v>
      </c>
      <c r="E60" s="325"/>
      <c r="F60" s="326"/>
      <c r="G60" s="326"/>
      <c r="H60" s="326"/>
      <c r="I60" s="326"/>
      <c r="J60" s="326"/>
      <c r="K60" s="326"/>
      <c r="L60" s="326"/>
      <c r="N60" s="2">
        <f t="shared" si="7"/>
        <v>57000</v>
      </c>
      <c r="P60" s="75"/>
      <c r="Q60" s="75"/>
    </row>
    <row r="61" spans="1:17" x14ac:dyDescent="0.25">
      <c r="A61" s="72" t="s">
        <v>84</v>
      </c>
      <c r="B61" s="72"/>
      <c r="C61" s="72"/>
      <c r="D61" s="325">
        <v>66000</v>
      </c>
      <c r="E61" s="325"/>
      <c r="F61" s="326"/>
      <c r="G61" s="326"/>
      <c r="H61" s="326"/>
      <c r="I61" s="326"/>
      <c r="J61" s="326"/>
      <c r="K61" s="326"/>
      <c r="L61" s="326"/>
      <c r="N61" s="2">
        <f t="shared" si="7"/>
        <v>66000</v>
      </c>
      <c r="P61" s="75"/>
      <c r="Q61" s="75"/>
    </row>
    <row r="62" spans="1:17" x14ac:dyDescent="0.25">
      <c r="A62" s="72" t="s">
        <v>82</v>
      </c>
      <c r="B62" s="72"/>
      <c r="C62" s="72"/>
      <c r="D62" s="325">
        <v>87000</v>
      </c>
      <c r="E62" s="325"/>
      <c r="F62" s="326"/>
      <c r="G62" s="326"/>
      <c r="H62" s="326"/>
      <c r="I62" s="326"/>
      <c r="J62" s="326"/>
      <c r="K62" s="326"/>
      <c r="L62" s="326"/>
      <c r="N62" s="2">
        <f t="shared" si="7"/>
        <v>87000</v>
      </c>
      <c r="P62" s="75"/>
      <c r="Q62" s="75"/>
    </row>
    <row r="63" spans="1:17" x14ac:dyDescent="0.25">
      <c r="A63" s="248"/>
      <c r="B63" s="248"/>
      <c r="C63" s="248"/>
      <c r="D63" s="248"/>
      <c r="E63" s="36"/>
      <c r="F63" s="37"/>
      <c r="G63" s="37"/>
      <c r="H63" s="37"/>
      <c r="I63" s="37"/>
      <c r="J63" s="37"/>
      <c r="K63" s="37"/>
      <c r="L63" s="37"/>
      <c r="P63" s="75"/>
      <c r="Q63" s="75"/>
    </row>
    <row r="64" spans="1:17" x14ac:dyDescent="0.25">
      <c r="A64" s="248"/>
      <c r="B64" s="248"/>
      <c r="C64" s="248" t="s">
        <v>269</v>
      </c>
      <c r="D64" s="259">
        <f>SUM(D35:D63)</f>
        <v>2265375</v>
      </c>
      <c r="E64" s="36"/>
      <c r="F64" s="259">
        <f>SUM(F35:F63)</f>
        <v>450</v>
      </c>
      <c r="G64" s="37"/>
      <c r="H64" s="259">
        <f>SUM(H35:H63)</f>
        <v>133625</v>
      </c>
      <c r="I64" s="37"/>
      <c r="J64" s="259">
        <f>SUM(J35:J63)</f>
        <v>15000</v>
      </c>
      <c r="K64" s="37"/>
      <c r="L64" s="259">
        <f>SUM(L35:L63)</f>
        <v>357580</v>
      </c>
      <c r="N64" s="259">
        <f>SUM(N35:N63)</f>
        <v>1758720</v>
      </c>
      <c r="P64" s="322" t="s">
        <v>420</v>
      </c>
      <c r="Q64" s="75"/>
    </row>
    <row r="65" spans="1:18" x14ac:dyDescent="0.25">
      <c r="A65" s="248"/>
      <c r="B65" s="248"/>
      <c r="C65" s="248"/>
      <c r="D65" s="248"/>
      <c r="E65" s="36"/>
      <c r="F65" s="248"/>
      <c r="G65" s="37"/>
      <c r="H65" s="248"/>
      <c r="I65" s="37"/>
      <c r="J65" s="248"/>
      <c r="K65" s="37"/>
      <c r="L65" s="248"/>
      <c r="N65" s="248"/>
      <c r="P65" s="323"/>
      <c r="Q65" s="75"/>
    </row>
    <row r="66" spans="1:18" x14ac:dyDescent="0.25">
      <c r="A66" s="72" t="s">
        <v>238</v>
      </c>
      <c r="B66" s="72"/>
      <c r="C66" s="72"/>
      <c r="D66" s="271">
        <f>'Exh G depreciation'!I26</f>
        <v>234840</v>
      </c>
      <c r="E66" s="36"/>
      <c r="F66" s="248"/>
      <c r="G66" s="37"/>
      <c r="H66" s="248"/>
      <c r="I66" s="37"/>
      <c r="J66" s="248"/>
      <c r="K66" s="37"/>
      <c r="L66" s="248"/>
      <c r="N66" s="2">
        <f t="shared" ref="N66" si="10">D66-SUM(F66:L66)</f>
        <v>234840</v>
      </c>
      <c r="P66" s="323"/>
      <c r="Q66" s="75"/>
    </row>
    <row r="67" spans="1:18" x14ac:dyDescent="0.25">
      <c r="D67" s="68"/>
      <c r="E67" s="39"/>
      <c r="F67" s="68"/>
      <c r="G67" s="39"/>
      <c r="H67" s="68"/>
      <c r="I67" s="39"/>
      <c r="J67" s="68"/>
      <c r="K67" s="39"/>
      <c r="L67" s="68"/>
      <c r="M67" s="39"/>
      <c r="N67" s="68"/>
      <c r="O67" s="39"/>
      <c r="P67" s="323"/>
      <c r="Q67" s="75"/>
    </row>
    <row r="68" spans="1:18" ht="15.75" thickBot="1" x14ac:dyDescent="0.3">
      <c r="A68" s="2" t="s">
        <v>340</v>
      </c>
      <c r="D68" s="133">
        <f>SUM(D64:D67)</f>
        <v>2500215</v>
      </c>
      <c r="E68" s="60"/>
      <c r="F68" s="133">
        <f>SUM(F64:F67)</f>
        <v>450</v>
      </c>
      <c r="G68" s="60"/>
      <c r="H68" s="133">
        <f>SUM(H64:H67)</f>
        <v>133625</v>
      </c>
      <c r="I68" s="60"/>
      <c r="J68" s="133">
        <f>SUM(J64:J67)</f>
        <v>15000</v>
      </c>
      <c r="K68" s="60"/>
      <c r="L68" s="133">
        <f>SUM(L64:L67)</f>
        <v>357580</v>
      </c>
      <c r="M68" s="60"/>
      <c r="N68" s="133">
        <f>SUM(N64:N67)</f>
        <v>1993560</v>
      </c>
      <c r="O68" s="39"/>
      <c r="P68" s="322" t="s">
        <v>421</v>
      </c>
    </row>
    <row r="69" spans="1:18" ht="15.75" thickTop="1" x14ac:dyDescent="0.25">
      <c r="M69" s="67"/>
      <c r="N69" s="73" t="s">
        <v>232</v>
      </c>
      <c r="P69" s="75"/>
      <c r="Q69" s="75"/>
    </row>
    <row r="70" spans="1:18" x14ac:dyDescent="0.25">
      <c r="M70" s="67"/>
      <c r="N70" s="324">
        <f>D68-SUM(F68:L68)</f>
        <v>1993560</v>
      </c>
      <c r="O70" s="75"/>
      <c r="P70" s="48" t="s">
        <v>185</v>
      </c>
      <c r="Q70" s="75"/>
    </row>
    <row r="71" spans="1:18" x14ac:dyDescent="0.25">
      <c r="D71" s="39"/>
      <c r="E71" s="39"/>
      <c r="G71" s="39"/>
      <c r="K71" s="39"/>
      <c r="M71" s="39"/>
      <c r="O71" s="39"/>
      <c r="P71" s="131"/>
      <c r="Q71" s="131"/>
    </row>
    <row r="72" spans="1:18" ht="80.25" customHeight="1" x14ac:dyDescent="0.25">
      <c r="A72" s="139" t="s">
        <v>71</v>
      </c>
      <c r="B72" s="139"/>
      <c r="C72" s="379" t="s">
        <v>424</v>
      </c>
      <c r="D72" s="379"/>
      <c r="E72" s="379"/>
      <c r="F72" s="379"/>
      <c r="G72" s="379"/>
      <c r="H72" s="379"/>
      <c r="I72" s="379"/>
      <c r="J72" s="379"/>
      <c r="K72" s="379"/>
      <c r="L72" s="379"/>
      <c r="M72" s="379"/>
      <c r="N72" s="379"/>
      <c r="O72" s="66"/>
      <c r="P72" s="66"/>
      <c r="Q72" s="140"/>
      <c r="R72" s="109"/>
    </row>
    <row r="73" spans="1:18" ht="16.5" customHeight="1" x14ac:dyDescent="0.25">
      <c r="A73" s="42"/>
      <c r="B73" s="59"/>
      <c r="C73" s="327"/>
      <c r="D73" s="327"/>
      <c r="E73" s="121"/>
      <c r="F73" s="121"/>
      <c r="G73" s="121"/>
      <c r="H73" s="121"/>
      <c r="I73" s="121"/>
      <c r="J73" s="121"/>
      <c r="K73" s="121"/>
      <c r="L73" s="121"/>
      <c r="M73" s="269"/>
      <c r="N73" s="269"/>
      <c r="O73" s="78"/>
      <c r="P73" s="141"/>
      <c r="Q73" s="141"/>
      <c r="R73" s="142"/>
    </row>
    <row r="74" spans="1:18" ht="15.75" x14ac:dyDescent="0.25">
      <c r="B74" s="66"/>
      <c r="C74" s="328" t="s">
        <v>425</v>
      </c>
      <c r="D74" s="328"/>
      <c r="E74" s="328"/>
      <c r="F74" s="328"/>
      <c r="G74" s="328"/>
      <c r="H74" s="328"/>
      <c r="I74" s="328"/>
      <c r="J74" s="328"/>
      <c r="K74" s="328"/>
      <c r="L74" s="328"/>
      <c r="M74" s="328"/>
      <c r="N74" s="328"/>
      <c r="O74" s="78"/>
      <c r="P74" s="141"/>
      <c r="Q74" s="141"/>
      <c r="R74" s="142"/>
    </row>
    <row r="75" spans="1:18" ht="15.75" x14ac:dyDescent="0.25">
      <c r="B75" s="66"/>
      <c r="C75" s="327"/>
      <c r="D75" s="327"/>
      <c r="E75" s="121"/>
      <c r="F75" s="121"/>
      <c r="G75" s="121"/>
      <c r="H75" s="121"/>
      <c r="I75" s="121"/>
      <c r="J75" s="121"/>
      <c r="K75" s="121"/>
      <c r="L75" s="121"/>
      <c r="M75" s="269"/>
      <c r="N75" s="269"/>
      <c r="O75" s="12"/>
      <c r="P75" s="143"/>
      <c r="Q75" s="143"/>
      <c r="R75" s="14"/>
    </row>
    <row r="76" spans="1:18" ht="32.25" customHeight="1" x14ac:dyDescent="0.25">
      <c r="B76" s="65"/>
      <c r="C76" s="379" t="s">
        <v>426</v>
      </c>
      <c r="D76" s="379"/>
      <c r="E76" s="379"/>
      <c r="F76" s="379"/>
      <c r="G76" s="379"/>
      <c r="H76" s="379"/>
      <c r="I76" s="379"/>
      <c r="J76" s="379"/>
      <c r="K76" s="379"/>
      <c r="L76" s="379"/>
      <c r="M76" s="379"/>
      <c r="N76" s="379"/>
      <c r="O76" s="12"/>
      <c r="P76" s="143"/>
      <c r="Q76" s="143"/>
      <c r="R76" s="14"/>
    </row>
    <row r="77" spans="1:18" ht="15.75" x14ac:dyDescent="0.25">
      <c r="C77" s="329"/>
      <c r="D77" s="329"/>
      <c r="E77" s="330"/>
      <c r="F77" s="330"/>
      <c r="G77" s="330"/>
      <c r="H77" s="330"/>
      <c r="I77" s="330"/>
      <c r="J77" s="330"/>
      <c r="K77" s="330"/>
      <c r="L77" s="330"/>
      <c r="M77" s="330"/>
      <c r="N77" s="330"/>
    </row>
    <row r="78" spans="1:18" ht="36.75" customHeight="1" x14ac:dyDescent="0.25">
      <c r="C78" s="377" t="s">
        <v>432</v>
      </c>
      <c r="D78" s="377"/>
      <c r="E78" s="377"/>
      <c r="F78" s="377"/>
      <c r="G78" s="377"/>
      <c r="H78" s="377"/>
      <c r="I78" s="377"/>
      <c r="J78" s="377"/>
      <c r="K78" s="377"/>
      <c r="L78" s="377"/>
      <c r="M78" s="377"/>
      <c r="N78" s="377"/>
    </row>
    <row r="79" spans="1:18" ht="15.75" x14ac:dyDescent="0.25">
      <c r="C79" s="329"/>
      <c r="D79" s="329"/>
      <c r="E79" s="330"/>
      <c r="F79" s="330"/>
      <c r="G79" s="330"/>
      <c r="H79" s="330"/>
      <c r="I79" s="330"/>
      <c r="J79" s="330"/>
      <c r="K79" s="330"/>
      <c r="L79" s="330"/>
      <c r="M79" s="330"/>
      <c r="N79" s="330"/>
    </row>
    <row r="80" spans="1:18" ht="48" customHeight="1" x14ac:dyDescent="0.25">
      <c r="C80" s="377" t="s">
        <v>433</v>
      </c>
      <c r="D80" s="377"/>
      <c r="E80" s="377"/>
      <c r="F80" s="377"/>
      <c r="G80" s="377"/>
      <c r="H80" s="377"/>
      <c r="I80" s="377"/>
      <c r="J80" s="377"/>
      <c r="K80" s="377"/>
      <c r="L80" s="377"/>
      <c r="M80" s="377"/>
      <c r="N80" s="377"/>
    </row>
    <row r="81" spans="3:14" ht="15.75" x14ac:dyDescent="0.25">
      <c r="C81" s="329"/>
      <c r="D81" s="329"/>
      <c r="E81" s="330"/>
      <c r="F81" s="330"/>
      <c r="G81" s="330"/>
      <c r="H81" s="330"/>
      <c r="I81" s="330"/>
      <c r="J81" s="330"/>
      <c r="K81" s="330"/>
      <c r="L81" s="330"/>
      <c r="M81" s="330"/>
      <c r="N81" s="330"/>
    </row>
    <row r="82" spans="3:14" ht="35.25" customHeight="1" x14ac:dyDescent="0.25">
      <c r="C82" s="377" t="s">
        <v>434</v>
      </c>
      <c r="D82" s="377"/>
      <c r="E82" s="377"/>
      <c r="F82" s="377"/>
      <c r="G82" s="377"/>
      <c r="H82" s="377"/>
      <c r="I82" s="377"/>
      <c r="J82" s="377"/>
      <c r="K82" s="377"/>
      <c r="L82" s="377"/>
      <c r="M82" s="377"/>
      <c r="N82" s="377"/>
    </row>
    <row r="84" spans="3:14" ht="32.25" customHeight="1" x14ac:dyDescent="0.25">
      <c r="C84" s="371" t="s">
        <v>430</v>
      </c>
      <c r="D84" s="371"/>
      <c r="E84" s="371"/>
      <c r="F84" s="371"/>
      <c r="G84" s="371"/>
      <c r="H84" s="371"/>
      <c r="I84" s="371"/>
      <c r="J84" s="371"/>
      <c r="K84" s="371"/>
      <c r="L84" s="371"/>
      <c r="M84" s="371"/>
      <c r="N84" s="371"/>
    </row>
    <row r="85" spans="3:14" x14ac:dyDescent="0.25">
      <c r="C85" s="325"/>
      <c r="D85" s="325"/>
      <c r="E85" s="325"/>
      <c r="F85" s="326"/>
      <c r="G85" s="325"/>
      <c r="H85" s="326"/>
      <c r="I85" s="326"/>
      <c r="J85" s="326"/>
      <c r="K85" s="325"/>
      <c r="L85" s="326"/>
      <c r="M85" s="325"/>
      <c r="N85" s="325"/>
    </row>
    <row r="86" spans="3:14" ht="32.25" customHeight="1" x14ac:dyDescent="0.25">
      <c r="C86" s="371" t="s">
        <v>431</v>
      </c>
      <c r="D86" s="371"/>
      <c r="E86" s="371"/>
      <c r="F86" s="371"/>
      <c r="G86" s="371"/>
      <c r="H86" s="371"/>
      <c r="I86" s="371"/>
      <c r="J86" s="371"/>
      <c r="K86" s="371"/>
      <c r="L86" s="371"/>
      <c r="M86" s="371"/>
      <c r="N86" s="371"/>
    </row>
  </sheetData>
  <sheetProtection formatCells="0" insertRows="0" deleteRows="0"/>
  <protectedRanges>
    <protectedRange sqref="N5" name="Range5"/>
    <protectedRange sqref="D5:E5 M5 O5" name="Range4"/>
    <protectedRange sqref="A37:C37 H37:J37 A51:C65 H51:J63 B66:C66 I64:I66 L37 F37 L44:L63 F44:F63" name="Range3"/>
    <protectedRange sqref="A3:C3" name="Range1"/>
    <protectedRange sqref="D37:E37 K37 O37 O51:O66 K51:K66 D51:E66 F64:F66 H64:H66 J64:J66 L64:L66 N64:N65 M37 G37 M44:M66 G44:G66 O10:O33" name="Range2"/>
    <protectedRange sqref="R11" name="Range6"/>
    <protectedRange sqref="R13" name="Range7"/>
    <protectedRange sqref="A44:C50" name="Range3_1"/>
    <protectedRange sqref="O44:O50 M44:M50" name="Range2_1"/>
    <protectedRange sqref="H44:J50 L44:L50 F44:F50" name="Range3_1_1"/>
    <protectedRange sqref="G44:G50 K44:K50 D44:E50" name="Range2_2"/>
    <protectedRange sqref="A66" name="Range3_2"/>
    <protectedRange sqref="B11:C33 M11:M33" name="Range8"/>
    <protectedRange sqref="M38" name="Range9"/>
  </protectedRanges>
  <customSheetViews>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3"/>
      <headerFooter alignWithMargins="0">
        <oddFooter>&amp;LSchedule E-2&amp;C&amp;A&amp;RUpdated: &amp;D</oddFooter>
      </headerFooter>
    </customSheetView>
  </customSheetViews>
  <mergeCells count="10">
    <mergeCell ref="C84:N84"/>
    <mergeCell ref="C86:N86"/>
    <mergeCell ref="A1:C1"/>
    <mergeCell ref="A2:C2"/>
    <mergeCell ref="A3:B3"/>
    <mergeCell ref="C82:N82"/>
    <mergeCell ref="C72:N72"/>
    <mergeCell ref="C76:N76"/>
    <mergeCell ref="C78:N78"/>
    <mergeCell ref="C80:N80"/>
  </mergeCells>
  <phoneticPr fontId="7" type="noConversion"/>
  <printOptions horizontalCentered="1" headings="1"/>
  <pageMargins left="0.5" right="0.5" top="0.75" bottom="0.5" header="0.5" footer="0.5"/>
  <pageSetup scale="58" fitToHeight="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8"/>
  <sheetViews>
    <sheetView zoomScaleNormal="100" workbookViewId="0">
      <pane ySplit="3" topLeftCell="A4" activePane="bottomLeft" state="frozen"/>
      <selection pane="bottomLeft" activeCell="C64" sqref="C64"/>
    </sheetView>
  </sheetViews>
  <sheetFormatPr defaultColWidth="9.140625" defaultRowHeight="12" x14ac:dyDescent="0.2"/>
  <cols>
    <col min="1" max="1" width="11.5703125" style="144" customWidth="1"/>
    <col min="2" max="2" width="38.28515625" style="144" customWidth="1"/>
    <col min="3" max="3" width="12.7109375" style="144" customWidth="1"/>
    <col min="4" max="4" width="7.140625" style="144" customWidth="1"/>
    <col min="5" max="5" width="13.85546875" style="144" customWidth="1"/>
    <col min="6" max="6" width="14.140625" style="144" customWidth="1"/>
    <col min="7" max="16384" width="9.140625" style="144"/>
  </cols>
  <sheetData>
    <row r="1" spans="1:9" ht="18.75" x14ac:dyDescent="0.3">
      <c r="A1" s="380" t="str">
        <f>Entity</f>
        <v>Name of Tribe</v>
      </c>
      <c r="B1" s="380"/>
      <c r="C1" s="41"/>
      <c r="D1" s="41"/>
      <c r="E1" s="41"/>
      <c r="F1" s="123" t="s">
        <v>141</v>
      </c>
    </row>
    <row r="2" spans="1:9" ht="18.75" x14ac:dyDescent="0.3">
      <c r="A2" s="380" t="s">
        <v>0</v>
      </c>
      <c r="B2" s="380"/>
      <c r="C2" s="41"/>
      <c r="D2" s="41"/>
      <c r="E2" s="41"/>
      <c r="F2" s="41"/>
    </row>
    <row r="3" spans="1:9" ht="18.75" x14ac:dyDescent="0.3">
      <c r="A3" s="41"/>
      <c r="B3" s="41"/>
      <c r="C3" s="41"/>
      <c r="D3" s="41"/>
      <c r="E3" s="41"/>
      <c r="F3" s="41"/>
      <c r="G3" s="2"/>
      <c r="H3" s="2"/>
      <c r="I3" s="2"/>
    </row>
    <row r="4" spans="1:9" s="31" customFormat="1" ht="16.5" thickBot="1" x14ac:dyDescent="0.3">
      <c r="A4" s="198" t="str">
        <f>'start here-do not delete'!D30</f>
        <v>FY 2022</v>
      </c>
      <c r="B4" s="381" t="s">
        <v>88</v>
      </c>
      <c r="C4" s="381"/>
      <c r="D4" s="381"/>
      <c r="E4" s="381"/>
      <c r="F4" s="381"/>
      <c r="G4" s="269"/>
    </row>
    <row r="5" spans="1:9" ht="15" x14ac:dyDescent="0.25">
      <c r="A5" s="42"/>
      <c r="B5" s="2"/>
      <c r="C5" s="2"/>
      <c r="D5" s="2"/>
      <c r="E5" s="2"/>
      <c r="F5" s="2"/>
      <c r="G5" s="2"/>
      <c r="H5" s="2"/>
      <c r="I5" s="2"/>
    </row>
    <row r="6" spans="1:9" ht="15" x14ac:dyDescent="0.25">
      <c r="A6" s="42"/>
      <c r="B6" s="2"/>
      <c r="C6" s="2"/>
      <c r="D6" s="2"/>
      <c r="E6" s="2"/>
      <c r="F6" s="2"/>
      <c r="G6" s="2"/>
      <c r="H6" s="2"/>
      <c r="I6" s="2"/>
    </row>
    <row r="7" spans="1:9" ht="15" x14ac:dyDescent="0.25">
      <c r="A7" s="146" t="s">
        <v>323</v>
      </c>
      <c r="B7" s="2"/>
      <c r="C7" s="2"/>
      <c r="D7" s="2"/>
      <c r="E7" s="2"/>
      <c r="F7" s="2"/>
      <c r="G7" s="2"/>
      <c r="H7" s="2"/>
      <c r="I7" s="2"/>
    </row>
    <row r="8" spans="1:9" ht="15" x14ac:dyDescent="0.25">
      <c r="A8" s="2"/>
      <c r="B8" s="2"/>
      <c r="C8" s="2"/>
      <c r="D8" s="2"/>
      <c r="E8" s="2"/>
      <c r="F8" s="2"/>
      <c r="G8" s="2"/>
      <c r="H8" s="2"/>
      <c r="I8" s="2"/>
    </row>
    <row r="9" spans="1:9" ht="15" x14ac:dyDescent="0.25">
      <c r="A9" s="2"/>
      <c r="B9" s="2"/>
      <c r="C9" s="2"/>
      <c r="D9" s="2"/>
      <c r="E9" s="2"/>
      <c r="F9" s="2" t="s">
        <v>89</v>
      </c>
      <c r="G9" s="2"/>
      <c r="H9" s="2"/>
      <c r="I9" s="2"/>
    </row>
    <row r="10" spans="1:9" ht="15" x14ac:dyDescent="0.25">
      <c r="A10" s="2" t="s">
        <v>90</v>
      </c>
      <c r="B10" s="2"/>
      <c r="C10" s="2"/>
      <c r="D10" s="2"/>
      <c r="E10" s="2"/>
      <c r="F10" s="68" t="s">
        <v>125</v>
      </c>
      <c r="G10" s="2"/>
      <c r="H10" s="2"/>
      <c r="I10" s="2"/>
    </row>
    <row r="11" spans="1:9" ht="15" x14ac:dyDescent="0.25">
      <c r="A11" s="2"/>
      <c r="B11" s="2"/>
      <c r="C11" s="2"/>
      <c r="D11" s="2"/>
      <c r="E11" s="2"/>
      <c r="F11" s="2"/>
      <c r="G11" s="2"/>
      <c r="H11" s="2"/>
      <c r="I11" s="2"/>
    </row>
    <row r="12" spans="1:9" ht="15" x14ac:dyDescent="0.25">
      <c r="A12" s="2"/>
      <c r="B12" s="2" t="s">
        <v>310</v>
      </c>
      <c r="C12" s="2"/>
      <c r="D12" s="2"/>
      <c r="E12" s="37">
        <v>20724644</v>
      </c>
      <c r="F12" s="2" t="s">
        <v>249</v>
      </c>
      <c r="G12" s="2"/>
      <c r="H12" s="2"/>
      <c r="I12" s="2"/>
    </row>
    <row r="13" spans="1:9" ht="15" x14ac:dyDescent="0.25">
      <c r="A13" s="2"/>
      <c r="B13" s="2" t="s">
        <v>311</v>
      </c>
      <c r="C13" s="2"/>
      <c r="D13" s="2"/>
      <c r="E13" s="37">
        <v>12025872</v>
      </c>
      <c r="F13" s="2" t="s">
        <v>249</v>
      </c>
      <c r="G13" s="2"/>
      <c r="H13" s="2"/>
      <c r="I13" s="2"/>
    </row>
    <row r="14" spans="1:9" ht="15" x14ac:dyDescent="0.25">
      <c r="A14" s="2"/>
      <c r="B14" s="2" t="s">
        <v>312</v>
      </c>
      <c r="C14" s="2"/>
      <c r="D14" s="2"/>
      <c r="E14" s="37">
        <v>2205282</v>
      </c>
      <c r="F14" s="2" t="s">
        <v>249</v>
      </c>
      <c r="G14" s="2"/>
      <c r="H14" s="2"/>
      <c r="I14" s="2"/>
    </row>
    <row r="15" spans="1:9" ht="15" x14ac:dyDescent="0.25">
      <c r="A15" s="2"/>
      <c r="B15" s="2" t="s">
        <v>313</v>
      </c>
      <c r="C15" s="2"/>
      <c r="D15" s="2"/>
      <c r="E15" s="37"/>
      <c r="F15" s="2" t="s">
        <v>249</v>
      </c>
      <c r="G15" s="2"/>
      <c r="H15" s="2"/>
      <c r="I15" s="2"/>
    </row>
    <row r="16" spans="1:9" ht="15" x14ac:dyDescent="0.25">
      <c r="A16" s="2"/>
      <c r="B16" s="2"/>
      <c r="C16" s="2"/>
      <c r="D16" s="2"/>
      <c r="E16" s="68"/>
      <c r="F16" s="39"/>
      <c r="G16" s="2"/>
      <c r="H16" s="2"/>
      <c r="I16" s="2"/>
    </row>
    <row r="17" spans="1:9" ht="15.75" thickBot="1" x14ac:dyDescent="0.3">
      <c r="A17" s="2"/>
      <c r="B17" s="2" t="s">
        <v>91</v>
      </c>
      <c r="C17" s="2"/>
      <c r="D17" s="2"/>
      <c r="E17" s="147">
        <f>SUM(E12:E16)</f>
        <v>34955798</v>
      </c>
      <c r="F17" s="148" t="s">
        <v>199</v>
      </c>
      <c r="G17" s="2"/>
      <c r="H17" s="2"/>
      <c r="I17" s="2"/>
    </row>
    <row r="18" spans="1:9" ht="15.75" thickTop="1" x14ac:dyDescent="0.25">
      <c r="A18" s="2"/>
      <c r="B18" s="2"/>
      <c r="C18" s="2"/>
      <c r="D18" s="2"/>
      <c r="E18" s="2"/>
      <c r="F18" s="2"/>
      <c r="G18" s="2"/>
      <c r="H18" s="2"/>
      <c r="I18" s="2"/>
    </row>
    <row r="19" spans="1:9" ht="15" x14ac:dyDescent="0.25">
      <c r="A19" s="2"/>
      <c r="B19" s="2"/>
      <c r="C19" s="2"/>
      <c r="D19" s="2"/>
      <c r="E19" s="2"/>
      <c r="F19" s="2"/>
      <c r="G19" s="2"/>
      <c r="H19" s="2"/>
      <c r="I19" s="2"/>
    </row>
    <row r="20" spans="1:9" ht="15" x14ac:dyDescent="0.25">
      <c r="A20" s="2" t="s">
        <v>152</v>
      </c>
      <c r="B20" s="2"/>
      <c r="C20" s="2"/>
      <c r="D20" s="2"/>
      <c r="E20" s="2"/>
      <c r="F20" s="2"/>
      <c r="G20" s="2"/>
      <c r="H20" s="2"/>
      <c r="I20" s="2"/>
    </row>
    <row r="21" spans="1:9" ht="15" x14ac:dyDescent="0.25">
      <c r="A21" s="2"/>
      <c r="B21" s="2"/>
      <c r="C21" s="2"/>
      <c r="D21" s="2"/>
      <c r="E21" s="2"/>
      <c r="F21" s="2"/>
      <c r="G21" s="2"/>
      <c r="H21" s="2"/>
      <c r="I21" s="2"/>
    </row>
    <row r="22" spans="1:9" ht="15" x14ac:dyDescent="0.25">
      <c r="A22" s="2"/>
      <c r="B22" s="2" t="s">
        <v>309</v>
      </c>
      <c r="C22" s="2"/>
      <c r="D22" s="2"/>
      <c r="E22" s="136">
        <f>'Exh C actual base'!W197</f>
        <v>9522328</v>
      </c>
      <c r="F22" s="2" t="s">
        <v>282</v>
      </c>
      <c r="G22" s="2"/>
      <c r="H22" s="2"/>
      <c r="I22" s="2"/>
    </row>
    <row r="23" spans="1:9" ht="15" x14ac:dyDescent="0.25">
      <c r="A23" s="2"/>
      <c r="B23" s="2" t="s">
        <v>154</v>
      </c>
      <c r="C23" s="2"/>
      <c r="D23" s="2"/>
      <c r="E23" s="2">
        <f>'Exh E-1 actual pool'!N68</f>
        <v>1887808</v>
      </c>
      <c r="F23" s="2" t="s">
        <v>280</v>
      </c>
      <c r="G23" s="2"/>
      <c r="H23" s="2"/>
      <c r="I23" s="2"/>
    </row>
    <row r="24" spans="1:9" ht="15" x14ac:dyDescent="0.25">
      <c r="A24" s="2"/>
      <c r="B24" s="2"/>
      <c r="C24" s="2"/>
      <c r="D24" s="2"/>
      <c r="E24" s="2"/>
      <c r="F24" s="2"/>
      <c r="G24" s="2"/>
      <c r="H24" s="2"/>
      <c r="I24" s="2"/>
    </row>
    <row r="25" spans="1:9" ht="15" x14ac:dyDescent="0.25">
      <c r="A25" s="2" t="s">
        <v>443</v>
      </c>
      <c r="B25" s="2"/>
      <c r="D25" s="2"/>
      <c r="E25" s="2">
        <f>'Exh C actual base'!Q197</f>
        <v>3500000</v>
      </c>
      <c r="F25" s="2" t="s">
        <v>282</v>
      </c>
      <c r="G25" s="2"/>
      <c r="H25" s="2"/>
      <c r="I25" s="2"/>
    </row>
    <row r="26" spans="1:9" ht="15" x14ac:dyDescent="0.25">
      <c r="A26" s="2" t="s">
        <v>314</v>
      </c>
      <c r="B26" s="2"/>
      <c r="D26" s="2"/>
      <c r="E26" s="2">
        <f>'Exh C actual base'!S197</f>
        <v>20246581</v>
      </c>
      <c r="F26" s="2" t="s">
        <v>282</v>
      </c>
      <c r="G26" s="2"/>
      <c r="H26" s="2"/>
      <c r="I26" s="2"/>
    </row>
    <row r="27" spans="1:9" ht="15" x14ac:dyDescent="0.25">
      <c r="A27" s="2" t="s">
        <v>198</v>
      </c>
      <c r="B27" s="2"/>
      <c r="D27" s="2"/>
      <c r="E27" s="2">
        <f>'Exh C actual base'!U197</f>
        <v>25000</v>
      </c>
      <c r="F27" s="2" t="s">
        <v>282</v>
      </c>
      <c r="G27" s="2"/>
      <c r="H27" s="2"/>
      <c r="I27" s="2"/>
    </row>
    <row r="28" spans="1:9" ht="15" x14ac:dyDescent="0.25">
      <c r="A28" s="2"/>
      <c r="B28" s="2"/>
      <c r="C28" s="2"/>
      <c r="D28" s="2"/>
      <c r="E28" s="2"/>
      <c r="F28" s="2"/>
      <c r="G28" s="2"/>
      <c r="H28" s="2"/>
      <c r="I28" s="2"/>
    </row>
    <row r="29" spans="1:9" ht="15" x14ac:dyDescent="0.25">
      <c r="A29" s="2"/>
      <c r="B29" s="2" t="s">
        <v>92</v>
      </c>
      <c r="C29" s="2"/>
      <c r="D29" s="2"/>
      <c r="E29" s="137">
        <f>SUM(E22:E28)</f>
        <v>35181717</v>
      </c>
      <c r="F29" s="39"/>
      <c r="G29" s="2"/>
      <c r="H29" s="2"/>
      <c r="I29" s="2"/>
    </row>
    <row r="30" spans="1:9" ht="15" x14ac:dyDescent="0.25">
      <c r="A30" s="2"/>
      <c r="B30" s="2"/>
      <c r="C30" s="2"/>
      <c r="D30" s="2"/>
      <c r="E30" s="2"/>
      <c r="F30" s="2"/>
      <c r="G30" s="2"/>
      <c r="H30" s="2"/>
      <c r="I30" s="2"/>
    </row>
    <row r="31" spans="1:9" ht="15.75" thickBot="1" x14ac:dyDescent="0.3">
      <c r="A31" s="2"/>
      <c r="B31" s="2" t="s">
        <v>132</v>
      </c>
      <c r="C31" s="2"/>
      <c r="D31" s="59"/>
      <c r="E31" s="134">
        <f>E29-E17</f>
        <v>225919</v>
      </c>
      <c r="F31" s="174" t="s">
        <v>25</v>
      </c>
      <c r="G31" s="2"/>
      <c r="H31" s="2"/>
      <c r="I31" s="2"/>
    </row>
    <row r="32" spans="1:9" ht="15.75" thickTop="1" x14ac:dyDescent="0.25">
      <c r="A32" s="2"/>
      <c r="B32" s="2"/>
      <c r="C32" s="2"/>
      <c r="D32" s="59"/>
      <c r="E32" s="39"/>
      <c r="F32" s="174"/>
      <c r="G32" s="2"/>
      <c r="H32" s="2"/>
      <c r="I32" s="2"/>
    </row>
    <row r="33" spans="1:7" ht="15" x14ac:dyDescent="0.25">
      <c r="A33" s="265"/>
      <c r="B33" s="266"/>
      <c r="C33" s="266"/>
      <c r="D33" s="267"/>
      <c r="E33" s="267"/>
      <c r="F33" s="267"/>
    </row>
    <row r="34" spans="1:7" ht="15" x14ac:dyDescent="0.25">
      <c r="A34" s="95"/>
      <c r="B34" s="52"/>
      <c r="C34" s="52"/>
    </row>
    <row r="35" spans="1:7" s="31" customFormat="1" ht="16.5" thickBot="1" x14ac:dyDescent="0.3">
      <c r="A35" s="198" t="str">
        <f>'start here-do not delete'!D30</f>
        <v>FY 2022</v>
      </c>
      <c r="B35" s="198" t="s">
        <v>402</v>
      </c>
      <c r="C35" s="196"/>
      <c r="D35" s="268"/>
      <c r="E35" s="268"/>
      <c r="F35" s="268"/>
      <c r="G35" s="269"/>
    </row>
    <row r="37" spans="1:7" ht="15" x14ac:dyDescent="0.25">
      <c r="F37" s="2" t="s">
        <v>89</v>
      </c>
    </row>
    <row r="38" spans="1:7" ht="15" x14ac:dyDescent="0.25">
      <c r="F38" s="68" t="s">
        <v>125</v>
      </c>
    </row>
    <row r="39" spans="1:7" s="2" customFormat="1" ht="15" x14ac:dyDescent="0.25">
      <c r="A39" s="2" t="s">
        <v>319</v>
      </c>
    </row>
    <row r="40" spans="1:7" s="2" customFormat="1" ht="15" x14ac:dyDescent="0.25"/>
    <row r="41" spans="1:7" s="2" customFormat="1" ht="15" x14ac:dyDescent="0.25">
      <c r="B41" s="2" t="s">
        <v>315</v>
      </c>
      <c r="E41" s="305">
        <v>9164110</v>
      </c>
      <c r="F41" s="2" t="s">
        <v>249</v>
      </c>
    </row>
    <row r="42" spans="1:7" s="2" customFormat="1" ht="15" x14ac:dyDescent="0.25">
      <c r="B42" s="2" t="s">
        <v>316</v>
      </c>
      <c r="E42" s="2">
        <v>3598887</v>
      </c>
      <c r="F42" s="2" t="s">
        <v>249</v>
      </c>
    </row>
    <row r="43" spans="1:7" s="2" customFormat="1" ht="15" x14ac:dyDescent="0.25">
      <c r="B43" s="2" t="s">
        <v>317</v>
      </c>
      <c r="E43" s="2">
        <v>1072118</v>
      </c>
      <c r="F43" s="2" t="s">
        <v>249</v>
      </c>
    </row>
    <row r="44" spans="1:7" s="2" customFormat="1" ht="15" x14ac:dyDescent="0.25">
      <c r="B44" s="2" t="s">
        <v>318</v>
      </c>
      <c r="E44" s="2">
        <v>0</v>
      </c>
      <c r="F44" s="2" t="s">
        <v>249</v>
      </c>
    </row>
    <row r="45" spans="1:7" s="2" customFormat="1" ht="15" x14ac:dyDescent="0.25"/>
    <row r="46" spans="1:7" s="2" customFormat="1" ht="15.75" thickBot="1" x14ac:dyDescent="0.3">
      <c r="B46" s="2" t="s">
        <v>320</v>
      </c>
      <c r="E46" s="311">
        <f>SUM(E41:E45)</f>
        <v>13835115</v>
      </c>
    </row>
    <row r="47" spans="1:7" s="2" customFormat="1" ht="15.75" thickTop="1" x14ac:dyDescent="0.25"/>
    <row r="48" spans="1:7" s="2" customFormat="1" ht="15" x14ac:dyDescent="0.25"/>
    <row r="49" spans="1:9" s="2" customFormat="1" ht="15" x14ac:dyDescent="0.25">
      <c r="A49" s="95"/>
      <c r="B49" s="52" t="s">
        <v>307</v>
      </c>
      <c r="C49" s="52"/>
      <c r="E49" s="136">
        <f>E22</f>
        <v>9522328</v>
      </c>
      <c r="F49" s="2" t="s">
        <v>140</v>
      </c>
    </row>
    <row r="50" spans="1:9" s="2" customFormat="1" ht="15" x14ac:dyDescent="0.25">
      <c r="B50" s="2" t="s">
        <v>321</v>
      </c>
      <c r="E50" s="2">
        <f>'Exh E-1 actual pool'!N35</f>
        <v>787787</v>
      </c>
      <c r="F50" s="2" t="s">
        <v>137</v>
      </c>
    </row>
    <row r="51" spans="1:9" s="2" customFormat="1" ht="15" x14ac:dyDescent="0.25">
      <c r="B51" s="2" t="s">
        <v>443</v>
      </c>
      <c r="E51" s="2">
        <v>3525000</v>
      </c>
      <c r="F51" s="2" t="s">
        <v>140</v>
      </c>
    </row>
    <row r="52" spans="1:9" s="2" customFormat="1" ht="15" x14ac:dyDescent="0.25"/>
    <row r="53" spans="1:9" s="2" customFormat="1" ht="15" x14ac:dyDescent="0.25"/>
    <row r="54" spans="1:9" s="2" customFormat="1" ht="15.75" thickBot="1" x14ac:dyDescent="0.3">
      <c r="B54" s="2" t="s">
        <v>322</v>
      </c>
      <c r="E54" s="311">
        <f>SUM(E49:E53)</f>
        <v>13835115</v>
      </c>
    </row>
    <row r="55" spans="1:9" s="2" customFormat="1" ht="15.75" thickTop="1" x14ac:dyDescent="0.25"/>
    <row r="56" spans="1:9" s="2" customFormat="1" ht="15.75" thickBot="1" x14ac:dyDescent="0.3">
      <c r="B56" s="2" t="s">
        <v>132</v>
      </c>
      <c r="E56" s="312">
        <f>E46-E54</f>
        <v>0</v>
      </c>
      <c r="F56" s="174" t="s">
        <v>25</v>
      </c>
    </row>
    <row r="57" spans="1:9" s="2" customFormat="1" ht="15.75" thickTop="1" x14ac:dyDescent="0.25"/>
    <row r="58" spans="1:9" ht="15" x14ac:dyDescent="0.25">
      <c r="A58" s="382" t="s">
        <v>279</v>
      </c>
      <c r="B58" s="382"/>
      <c r="C58" s="382"/>
      <c r="D58" s="52"/>
      <c r="E58" s="2"/>
      <c r="F58" s="2"/>
      <c r="G58" s="2"/>
      <c r="H58" s="2"/>
      <c r="I58" s="2"/>
    </row>
    <row r="59" spans="1:9" ht="15" x14ac:dyDescent="0.25">
      <c r="A59" s="52"/>
      <c r="B59" s="52"/>
      <c r="C59" s="52"/>
      <c r="D59" s="52"/>
      <c r="E59" s="2"/>
      <c r="F59" s="2"/>
      <c r="G59" s="2"/>
    </row>
    <row r="60" spans="1:9" ht="15" x14ac:dyDescent="0.25">
      <c r="A60" s="383" t="s">
        <v>444</v>
      </c>
      <c r="B60" s="383"/>
      <c r="C60" s="383"/>
      <c r="D60" s="52"/>
      <c r="E60" s="2"/>
      <c r="F60" s="2"/>
      <c r="G60" s="2"/>
    </row>
    <row r="61" spans="1:9" ht="15" x14ac:dyDescent="0.25">
      <c r="A61" s="359" t="s">
        <v>502</v>
      </c>
      <c r="B61" s="332"/>
      <c r="C61" s="333"/>
      <c r="D61" s="52"/>
      <c r="E61" s="136">
        <f>'Exh C actual base'!Q193</f>
        <v>3500000</v>
      </c>
      <c r="F61" s="2" t="s">
        <v>504</v>
      </c>
      <c r="G61" s="2"/>
    </row>
    <row r="62" spans="1:9" ht="15" x14ac:dyDescent="0.25">
      <c r="A62" s="359" t="s">
        <v>501</v>
      </c>
      <c r="B62" s="332"/>
      <c r="C62" s="333"/>
      <c r="D62" s="52"/>
      <c r="E62" s="2">
        <f>'Exh E-1 actual pool'!H35</f>
        <v>25000</v>
      </c>
      <c r="F62" s="2" t="s">
        <v>503</v>
      </c>
      <c r="G62" s="2"/>
    </row>
    <row r="63" spans="1:9" ht="15.75" thickBot="1" x14ac:dyDescent="0.3">
      <c r="A63" s="332" t="s">
        <v>505</v>
      </c>
      <c r="B63" s="332"/>
      <c r="C63" s="333"/>
      <c r="D63" s="52"/>
      <c r="E63" s="133">
        <f>SUM(E61:E62)</f>
        <v>3525000</v>
      </c>
      <c r="F63" s="2"/>
      <c r="G63" s="2"/>
    </row>
    <row r="64" spans="1:9" ht="15.75" thickTop="1" x14ac:dyDescent="0.25">
      <c r="A64" s="333"/>
      <c r="B64" s="333"/>
      <c r="C64" s="333"/>
      <c r="D64" s="52"/>
      <c r="E64" s="2"/>
      <c r="F64" s="2"/>
      <c r="G64" s="2"/>
    </row>
    <row r="66" spans="1:3" s="2" customFormat="1" ht="15" x14ac:dyDescent="0.25">
      <c r="A66" s="382" t="s">
        <v>445</v>
      </c>
      <c r="B66" s="382"/>
      <c r="C66" s="382"/>
    </row>
    <row r="67" spans="1:3" s="2" customFormat="1" ht="15.75" thickBot="1" x14ac:dyDescent="0.3">
      <c r="B67" s="2" t="s">
        <v>35</v>
      </c>
      <c r="C67" s="147">
        <f>'Exh G depreciation'!G26</f>
        <v>225919</v>
      </c>
    </row>
    <row r="68" spans="1:3" ht="12.75" thickTop="1" x14ac:dyDescent="0.2"/>
  </sheetData>
  <sheetProtection formatCells="0" insertRows="0" deleteRows="0"/>
  <protectedRanges>
    <protectedRange sqref="E25:E27 C28" name="Range10"/>
    <protectedRange sqref="A5:B5" name="Range8"/>
    <protectedRange sqref="F12:F15 F41:F44" name="Range1"/>
    <protectedRange sqref="F25:F28" name="Range4"/>
    <protectedRange sqref="F22:F23" name="Range5"/>
    <protectedRange sqref="B12:B15 B41:B48" name="Range7"/>
    <protectedRange sqref="A34" name="Range9_1"/>
    <protectedRange sqref="A58" name="Range9_2"/>
    <protectedRange sqref="E15" name="Range1_1"/>
  </protectedRanges>
  <customSheetViews>
    <customSheetView guid="{55322F06-EF2B-4EBF-91FC-6C830D0D22C9}" fitToPage="1" showRuler="0">
      <selection activeCell="B15" sqref="B15"/>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96FAF5F8-BD57-4EDE-AC8B-7E6854529246}" fitToPage="1" showRuler="0" topLeftCell="A10">
      <selection activeCell="C34" sqref="C34"/>
      <pageMargins left="0.75" right="0.75" top="1" bottom="1" header="0.5" footer="0.5"/>
      <pageSetup orientation="portrait" r:id="rId3"/>
      <headerFooter alignWithMargins="0">
        <oddFooter>&amp;LSchedule F&amp;C&amp;A&amp;RUpdated: &amp;D</oddFooter>
      </headerFooter>
    </customSheetView>
  </customSheetViews>
  <mergeCells count="6">
    <mergeCell ref="A1:B1"/>
    <mergeCell ref="A2:B2"/>
    <mergeCell ref="B4:F4"/>
    <mergeCell ref="A58:C58"/>
    <mergeCell ref="A66:C66"/>
    <mergeCell ref="A60:C60"/>
  </mergeCells>
  <phoneticPr fontId="7" type="noConversion"/>
  <printOptions headings="1"/>
  <pageMargins left="0.5" right="0.5" top="1" bottom="1" header="0.5" footer="0.5"/>
  <pageSetup scale="67" orientation="portrait" r:id="rId4"/>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9" topLeftCell="A13" activePane="bottomLeft" state="frozen"/>
      <selection pane="bottomLeft" activeCell="J32" sqref="J32"/>
    </sheetView>
  </sheetViews>
  <sheetFormatPr defaultColWidth="9.140625" defaultRowHeight="15" x14ac:dyDescent="0.25"/>
  <cols>
    <col min="1" max="1" width="33.7109375" style="52" customWidth="1"/>
    <col min="2" max="2" width="3" style="52" customWidth="1"/>
    <col min="3" max="3" width="11.7109375" style="52" bestFit="1" customWidth="1"/>
    <col min="4" max="4" width="3.28515625" style="52" customWidth="1"/>
    <col min="5" max="5" width="13" style="52" customWidth="1"/>
    <col min="6" max="6" width="2.7109375" style="52" customWidth="1"/>
    <col min="7" max="7" width="14.7109375" style="52" bestFit="1" customWidth="1"/>
    <col min="8" max="8" width="2" style="52" customWidth="1"/>
    <col min="9" max="9" width="13.28515625" style="52" bestFit="1" customWidth="1"/>
    <col min="10" max="16384" width="9.140625" style="52"/>
  </cols>
  <sheetData>
    <row r="1" spans="1:9" ht="18.75" x14ac:dyDescent="0.3">
      <c r="A1" s="178" t="str">
        <f>Entity</f>
        <v>Name of Tribe</v>
      </c>
      <c r="B1" s="95"/>
      <c r="I1" s="179" t="s">
        <v>233</v>
      </c>
    </row>
    <row r="2" spans="1:9" ht="18.75" x14ac:dyDescent="0.3">
      <c r="A2" s="178" t="s">
        <v>0</v>
      </c>
      <c r="B2" s="95"/>
    </row>
    <row r="3" spans="1:9" x14ac:dyDescent="0.25">
      <c r="A3" s="261" t="s">
        <v>338</v>
      </c>
      <c r="B3" s="95"/>
    </row>
    <row r="4" spans="1:9" x14ac:dyDescent="0.25">
      <c r="A4" s="95"/>
      <c r="B4" s="95"/>
      <c r="H4" s="272"/>
    </row>
    <row r="5" spans="1:9" ht="19.5" thickBot="1" x14ac:dyDescent="0.35">
      <c r="A5" s="180" t="s">
        <v>244</v>
      </c>
      <c r="B5" s="180"/>
      <c r="C5" s="181"/>
      <c r="D5" s="181"/>
      <c r="E5" s="386" t="str">
        <f>'start here-do not delete'!D30</f>
        <v>FY 2022</v>
      </c>
      <c r="F5" s="387"/>
      <c r="G5" s="387"/>
      <c r="H5" s="273"/>
      <c r="I5" s="182" t="str">
        <f>'start here-do not delete'!D31</f>
        <v>FY 2025</v>
      </c>
    </row>
    <row r="6" spans="1:9" x14ac:dyDescent="0.25">
      <c r="H6" s="274"/>
    </row>
    <row r="7" spans="1:9" s="54" customFormat="1" x14ac:dyDescent="0.25">
      <c r="C7" s="54" t="s">
        <v>35</v>
      </c>
      <c r="H7" s="275"/>
    </row>
    <row r="8" spans="1:9" s="54" customFormat="1" ht="15.75" thickBot="1" x14ac:dyDescent="0.3">
      <c r="A8" s="277" t="s">
        <v>349</v>
      </c>
      <c r="B8" s="55"/>
      <c r="C8" s="55" t="s">
        <v>187</v>
      </c>
      <c r="D8" s="55"/>
      <c r="E8" s="55" t="s">
        <v>110</v>
      </c>
      <c r="F8" s="55"/>
      <c r="G8" s="55" t="s">
        <v>1</v>
      </c>
      <c r="H8" s="275"/>
      <c r="I8" s="55" t="s">
        <v>1</v>
      </c>
    </row>
    <row r="9" spans="1:9" x14ac:dyDescent="0.25">
      <c r="H9" s="274"/>
    </row>
    <row r="10" spans="1:9" x14ac:dyDescent="0.25">
      <c r="A10" s="95" t="s">
        <v>119</v>
      </c>
      <c r="B10" s="183" t="s">
        <v>12</v>
      </c>
      <c r="C10" s="54" t="s">
        <v>229</v>
      </c>
      <c r="H10" s="274"/>
    </row>
    <row r="11" spans="1:9" x14ac:dyDescent="0.25">
      <c r="H11" s="274"/>
    </row>
    <row r="12" spans="1:9" x14ac:dyDescent="0.25">
      <c r="A12" s="95" t="s">
        <v>120</v>
      </c>
      <c r="H12" s="274"/>
    </row>
    <row r="13" spans="1:9" x14ac:dyDescent="0.25">
      <c r="A13" s="52" t="s">
        <v>115</v>
      </c>
      <c r="C13" s="355">
        <v>66667</v>
      </c>
      <c r="D13" s="325"/>
      <c r="E13" s="325"/>
      <c r="F13" s="325"/>
      <c r="G13" s="355">
        <f t="shared" ref="G13:G16" si="0">C13-E13</f>
        <v>66667</v>
      </c>
      <c r="H13" s="274"/>
      <c r="I13" s="355">
        <v>66667</v>
      </c>
    </row>
    <row r="14" spans="1:9" x14ac:dyDescent="0.25">
      <c r="A14" s="52" t="s">
        <v>118</v>
      </c>
      <c r="C14" s="325">
        <v>4667</v>
      </c>
      <c r="D14" s="325"/>
      <c r="E14" s="325"/>
      <c r="F14" s="325"/>
      <c r="G14" s="325">
        <f t="shared" si="0"/>
        <v>4667</v>
      </c>
      <c r="H14" s="274"/>
      <c r="I14" s="325">
        <v>4667</v>
      </c>
    </row>
    <row r="15" spans="1:9" x14ac:dyDescent="0.25">
      <c r="A15" s="52" t="s">
        <v>116</v>
      </c>
      <c r="C15" s="325">
        <v>12503</v>
      </c>
      <c r="D15" s="325"/>
      <c r="E15" s="355">
        <v>12503</v>
      </c>
      <c r="F15" s="325"/>
      <c r="G15" s="325">
        <f t="shared" si="0"/>
        <v>0</v>
      </c>
      <c r="H15" s="274"/>
      <c r="I15" s="325"/>
    </row>
    <row r="16" spans="1:9" x14ac:dyDescent="0.25">
      <c r="A16" s="52" t="s">
        <v>117</v>
      </c>
      <c r="C16" s="325">
        <v>13333</v>
      </c>
      <c r="D16" s="325"/>
      <c r="E16" s="325">
        <v>13333</v>
      </c>
      <c r="F16" s="325"/>
      <c r="G16" s="325">
        <f t="shared" si="0"/>
        <v>0</v>
      </c>
      <c r="H16" s="274"/>
      <c r="I16" s="325"/>
    </row>
    <row r="17" spans="1:10" x14ac:dyDescent="0.25">
      <c r="E17" s="56"/>
      <c r="F17" s="56"/>
      <c r="G17" s="56"/>
      <c r="H17" s="274"/>
      <c r="I17" s="325"/>
    </row>
    <row r="18" spans="1:10" x14ac:dyDescent="0.25">
      <c r="A18" s="95" t="s">
        <v>121</v>
      </c>
      <c r="B18" s="183" t="s">
        <v>23</v>
      </c>
      <c r="E18" s="56"/>
      <c r="F18" s="56"/>
      <c r="G18" s="56"/>
      <c r="H18" s="274"/>
      <c r="I18" s="325"/>
    </row>
    <row r="19" spans="1:10" x14ac:dyDescent="0.25">
      <c r="A19" s="52" t="s">
        <v>111</v>
      </c>
      <c r="C19" s="325">
        <v>50000</v>
      </c>
      <c r="D19" s="325"/>
      <c r="E19" s="325">
        <v>19414</v>
      </c>
      <c r="F19" s="325"/>
      <c r="G19" s="325">
        <f t="shared" ref="G19:G24" si="1">C19-E19</f>
        <v>30586</v>
      </c>
      <c r="H19" s="274"/>
      <c r="I19" s="325">
        <v>32840</v>
      </c>
    </row>
    <row r="20" spans="1:10" x14ac:dyDescent="0.25">
      <c r="A20" s="52" t="s">
        <v>112</v>
      </c>
      <c r="C20" s="325">
        <v>80000</v>
      </c>
      <c r="D20" s="325"/>
      <c r="E20" s="325"/>
      <c r="F20" s="325"/>
      <c r="G20" s="325">
        <f t="shared" si="1"/>
        <v>80000</v>
      </c>
      <c r="H20" s="274"/>
      <c r="I20" s="325">
        <v>83000</v>
      </c>
    </row>
    <row r="21" spans="1:10" x14ac:dyDescent="0.25">
      <c r="A21" s="52" t="s">
        <v>113</v>
      </c>
      <c r="C21" s="325">
        <v>23666</v>
      </c>
      <c r="D21" s="325"/>
      <c r="E21" s="325"/>
      <c r="F21" s="325"/>
      <c r="G21" s="325">
        <f t="shared" si="1"/>
        <v>23666</v>
      </c>
      <c r="H21" s="274"/>
      <c r="I21" s="325">
        <v>24000</v>
      </c>
    </row>
    <row r="22" spans="1:10" x14ac:dyDescent="0.25">
      <c r="A22" s="52" t="s">
        <v>247</v>
      </c>
      <c r="C22" s="325">
        <v>20333</v>
      </c>
      <c r="D22" s="325"/>
      <c r="E22" s="325"/>
      <c r="F22" s="325"/>
      <c r="G22" s="325">
        <f t="shared" si="1"/>
        <v>20333</v>
      </c>
      <c r="H22" s="274"/>
      <c r="I22" s="325">
        <v>23666</v>
      </c>
    </row>
    <row r="23" spans="1:10" x14ac:dyDescent="0.25">
      <c r="A23" s="52" t="s">
        <v>114</v>
      </c>
      <c r="C23" s="325">
        <v>21785</v>
      </c>
      <c r="D23" s="325"/>
      <c r="E23" s="325">
        <f t="shared" ref="E23:E24" si="2">C23</f>
        <v>21785</v>
      </c>
      <c r="F23" s="325"/>
      <c r="G23" s="325">
        <f t="shared" si="1"/>
        <v>0</v>
      </c>
      <c r="H23" s="274"/>
      <c r="I23" s="325"/>
    </row>
    <row r="24" spans="1:10" x14ac:dyDescent="0.25">
      <c r="A24" s="52" t="s">
        <v>122</v>
      </c>
      <c r="C24" s="325">
        <v>250000</v>
      </c>
      <c r="D24" s="325"/>
      <c r="E24" s="325">
        <f t="shared" si="2"/>
        <v>250000</v>
      </c>
      <c r="F24" s="325"/>
      <c r="G24" s="325">
        <f t="shared" si="1"/>
        <v>0</v>
      </c>
      <c r="H24" s="274"/>
      <c r="I24" s="57"/>
    </row>
    <row r="25" spans="1:10" x14ac:dyDescent="0.25">
      <c r="C25" s="185"/>
      <c r="F25" s="185"/>
      <c r="H25" s="274"/>
      <c r="I25" s="57"/>
    </row>
    <row r="26" spans="1:10" ht="15.75" thickBot="1" x14ac:dyDescent="0.3">
      <c r="A26" s="52" t="s">
        <v>6</v>
      </c>
      <c r="B26" s="184"/>
      <c r="C26" s="358">
        <f>SUM(C10:C25)</f>
        <v>542954</v>
      </c>
      <c r="E26" s="358">
        <f>SUM(E10:E25)</f>
        <v>317035</v>
      </c>
      <c r="F26" s="185"/>
      <c r="G26" s="358">
        <f>SUM(G10:G25)</f>
        <v>225919</v>
      </c>
      <c r="H26" s="274"/>
      <c r="I26" s="358">
        <f>SUM(I10:I25)</f>
        <v>234840</v>
      </c>
    </row>
    <row r="27" spans="1:10" ht="15.75" thickTop="1" x14ac:dyDescent="0.25">
      <c r="C27" s="186" t="s">
        <v>25</v>
      </c>
      <c r="F27" s="185"/>
      <c r="G27" s="186" t="s">
        <v>26</v>
      </c>
      <c r="H27" s="276"/>
    </row>
    <row r="28" spans="1:10" x14ac:dyDescent="0.25">
      <c r="C28" s="185"/>
      <c r="G28" s="52" t="s">
        <v>227</v>
      </c>
      <c r="H28" s="272"/>
      <c r="I28" s="52" t="s">
        <v>228</v>
      </c>
    </row>
    <row r="29" spans="1:10" x14ac:dyDescent="0.25">
      <c r="C29" s="187"/>
      <c r="H29" s="272"/>
    </row>
    <row r="30" spans="1:10" x14ac:dyDescent="0.25">
      <c r="C30" s="187"/>
      <c r="H30" s="272"/>
    </row>
    <row r="31" spans="1:10" ht="15.75" thickBot="1" x14ac:dyDescent="0.3">
      <c r="A31" s="95" t="s">
        <v>123</v>
      </c>
      <c r="G31" s="188">
        <v>5000</v>
      </c>
      <c r="H31" s="272"/>
      <c r="I31" s="188">
        <v>10000</v>
      </c>
      <c r="J31" s="52" t="s">
        <v>506</v>
      </c>
    </row>
    <row r="32" spans="1:10" ht="15.75" thickTop="1" x14ac:dyDescent="0.25">
      <c r="A32" s="95"/>
      <c r="G32" s="58"/>
      <c r="H32" s="58"/>
    </row>
    <row r="33" spans="1:9" ht="30" customHeight="1" x14ac:dyDescent="0.25">
      <c r="A33" s="384" t="s">
        <v>234</v>
      </c>
      <c r="B33" s="388"/>
      <c r="C33" s="388"/>
      <c r="D33" s="388"/>
      <c r="E33" s="388"/>
      <c r="F33" s="388"/>
      <c r="G33" s="388"/>
      <c r="H33" s="385"/>
      <c r="I33" s="385"/>
    </row>
    <row r="34" spans="1:9" ht="20.25" customHeight="1" x14ac:dyDescent="0.25"/>
    <row r="35" spans="1:9" ht="15" customHeight="1" x14ac:dyDescent="0.25">
      <c r="A35" s="52" t="s">
        <v>348</v>
      </c>
    </row>
    <row r="37" spans="1:9" ht="45.75" customHeight="1" x14ac:dyDescent="0.25">
      <c r="A37" s="389" t="s">
        <v>500</v>
      </c>
      <c r="B37" s="390"/>
      <c r="C37" s="390"/>
      <c r="D37" s="390"/>
      <c r="E37" s="390"/>
      <c r="F37" s="390"/>
      <c r="G37" s="390"/>
      <c r="H37" s="390"/>
      <c r="I37" s="390"/>
    </row>
    <row r="39" spans="1:9" ht="30" customHeight="1" x14ac:dyDescent="0.25">
      <c r="A39" s="384" t="s">
        <v>436</v>
      </c>
      <c r="B39" s="384"/>
      <c r="C39" s="384"/>
      <c r="D39" s="384"/>
      <c r="E39" s="384"/>
      <c r="F39" s="384"/>
      <c r="G39" s="384"/>
      <c r="H39" s="384"/>
      <c r="I39" s="384"/>
    </row>
    <row r="41" spans="1:9" ht="17.25" customHeight="1" x14ac:dyDescent="0.25">
      <c r="A41" s="384" t="s">
        <v>437</v>
      </c>
      <c r="B41" s="385"/>
      <c r="C41" s="385"/>
      <c r="D41" s="385"/>
      <c r="E41" s="385"/>
      <c r="F41" s="385"/>
      <c r="G41" s="385"/>
      <c r="H41" s="385"/>
      <c r="I41" s="385"/>
    </row>
    <row r="42" spans="1:9" x14ac:dyDescent="0.25">
      <c r="A42" s="385"/>
      <c r="B42" s="385"/>
      <c r="C42" s="385"/>
      <c r="D42" s="385"/>
      <c r="E42" s="385"/>
      <c r="F42" s="385"/>
      <c r="G42" s="385"/>
      <c r="H42" s="385"/>
      <c r="I42" s="385"/>
    </row>
    <row r="43" spans="1:9" ht="13.5" customHeight="1" x14ac:dyDescent="0.25">
      <c r="A43" s="385"/>
      <c r="B43" s="385"/>
      <c r="C43" s="385"/>
      <c r="D43" s="385"/>
      <c r="E43" s="385"/>
      <c r="F43" s="385"/>
      <c r="G43" s="385"/>
      <c r="H43" s="385"/>
      <c r="I43" s="385"/>
    </row>
    <row r="44" spans="1:9" hidden="1" x14ac:dyDescent="0.25">
      <c r="A44" s="385"/>
      <c r="B44" s="385"/>
      <c r="C44" s="385"/>
      <c r="D44" s="385"/>
      <c r="E44" s="385"/>
      <c r="F44" s="385"/>
      <c r="G44" s="385"/>
      <c r="H44" s="385"/>
      <c r="I44" s="385"/>
    </row>
  </sheetData>
  <mergeCells count="5">
    <mergeCell ref="A41:I44"/>
    <mergeCell ref="E5:G5"/>
    <mergeCell ref="A33:I33"/>
    <mergeCell ref="A39:I39"/>
    <mergeCell ref="A37:I37"/>
  </mergeCells>
  <phoneticPr fontId="7" type="noConversion"/>
  <printOptions headings="1"/>
  <pageMargins left="0.5" right="0.5" top="1" bottom="1" header="0.5" footer="0.5"/>
  <pageSetup scale="96" orientation="portrait" r:id="rId1"/>
  <headerFooter alignWithMargins="0">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3" topLeftCell="A4" activePane="bottomLeft" state="frozen"/>
      <selection pane="bottomLeft" activeCell="C24" sqref="C24:C26"/>
    </sheetView>
  </sheetViews>
  <sheetFormatPr defaultColWidth="9.140625" defaultRowHeight="15" x14ac:dyDescent="0.25"/>
  <cols>
    <col min="1" max="1" width="28" style="52" customWidth="1"/>
    <col min="2" max="2" width="3.7109375" style="52" customWidth="1"/>
    <col min="3" max="3" width="16" style="52" customWidth="1"/>
    <col min="4" max="4" width="9.5703125" style="52" customWidth="1"/>
    <col min="5" max="5" width="52.7109375" style="52" bestFit="1" customWidth="1"/>
    <col min="6" max="16384" width="9.140625" style="52"/>
  </cols>
  <sheetData>
    <row r="1" spans="1:6" ht="18.75" x14ac:dyDescent="0.3">
      <c r="A1" s="391" t="str">
        <f>Entity</f>
        <v>Name of Tribe</v>
      </c>
      <c r="B1" s="391"/>
      <c r="C1" s="391"/>
      <c r="E1" s="189" t="s">
        <v>243</v>
      </c>
    </row>
    <row r="2" spans="1:6" ht="18.75" x14ac:dyDescent="0.3">
      <c r="A2" s="391" t="s">
        <v>352</v>
      </c>
      <c r="B2" s="391"/>
      <c r="C2" s="391"/>
    </row>
    <row r="3" spans="1:6" x14ac:dyDescent="0.25">
      <c r="A3" s="392" t="s">
        <v>339</v>
      </c>
      <c r="B3" s="392"/>
      <c r="C3" s="392"/>
      <c r="D3" s="392"/>
      <c r="E3" s="392"/>
    </row>
    <row r="4" spans="1:6" x14ac:dyDescent="0.25">
      <c r="A4" s="94"/>
      <c r="B4" s="95"/>
    </row>
    <row r="5" spans="1:6" ht="18.75" x14ac:dyDescent="0.3">
      <c r="A5" s="212" t="s">
        <v>271</v>
      </c>
      <c r="B5" s="178"/>
      <c r="C5" s="178"/>
      <c r="D5" s="178"/>
      <c r="E5" s="212" t="str">
        <f>'start here-do not delete'!D30</f>
        <v>FY 2022</v>
      </c>
      <c r="F5" s="81"/>
    </row>
    <row r="6" spans="1:6" s="54" customFormat="1" ht="15.75" x14ac:dyDescent="0.25">
      <c r="A6" s="190"/>
      <c r="B6" s="190"/>
      <c r="C6" s="190"/>
      <c r="D6" s="190"/>
      <c r="E6" s="190"/>
      <c r="F6" s="190"/>
    </row>
    <row r="7" spans="1:6" s="54" customFormat="1" ht="16.5" thickBot="1" x14ac:dyDescent="0.3">
      <c r="A7" s="191" t="s">
        <v>222</v>
      </c>
      <c r="B7" s="192"/>
      <c r="C7" s="191" t="s">
        <v>223</v>
      </c>
      <c r="D7" s="191"/>
      <c r="E7" s="191" t="s">
        <v>224</v>
      </c>
      <c r="F7" s="190"/>
    </row>
    <row r="8" spans="1:6" ht="15.75" x14ac:dyDescent="0.25">
      <c r="A8" s="81"/>
      <c r="B8" s="81"/>
      <c r="C8" s="81"/>
      <c r="D8" s="81"/>
      <c r="E8" s="81"/>
      <c r="F8" s="81"/>
    </row>
    <row r="9" spans="1:6" ht="15.75" x14ac:dyDescent="0.25">
      <c r="A9" s="81" t="s">
        <v>225</v>
      </c>
      <c r="B9" s="193"/>
      <c r="C9" s="356">
        <v>2345</v>
      </c>
      <c r="D9" s="81"/>
      <c r="E9" s="81" t="s">
        <v>331</v>
      </c>
      <c r="F9" s="81"/>
    </row>
    <row r="10" spans="1:6" ht="15.75" x14ac:dyDescent="0.25">
      <c r="A10" s="81"/>
      <c r="B10" s="81"/>
      <c r="C10" s="357"/>
      <c r="D10" s="81"/>
      <c r="E10" s="81"/>
      <c r="F10" s="81"/>
    </row>
    <row r="11" spans="1:6" ht="15.75" x14ac:dyDescent="0.25">
      <c r="A11" s="81" t="s">
        <v>330</v>
      </c>
      <c r="B11" s="81"/>
      <c r="C11" s="357">
        <v>8500</v>
      </c>
      <c r="D11" s="81"/>
      <c r="E11" s="81" t="s">
        <v>226</v>
      </c>
      <c r="F11" s="81"/>
    </row>
    <row r="12" spans="1:6" ht="15.75" x14ac:dyDescent="0.25">
      <c r="A12" s="81"/>
      <c r="B12" s="81"/>
      <c r="C12" s="81"/>
      <c r="D12" s="81"/>
      <c r="E12" s="81"/>
      <c r="F12" s="81"/>
    </row>
    <row r="13" spans="1:6" ht="15.75" x14ac:dyDescent="0.25">
      <c r="A13" s="81"/>
      <c r="B13" s="81"/>
      <c r="C13" s="81"/>
      <c r="D13" s="81"/>
      <c r="E13" s="81"/>
      <c r="F13" s="81"/>
    </row>
    <row r="14" spans="1:6" ht="15.75" x14ac:dyDescent="0.25">
      <c r="A14" s="81"/>
      <c r="B14" s="81"/>
      <c r="C14" s="82"/>
      <c r="D14" s="82"/>
      <c r="E14" s="82"/>
      <c r="F14" s="81"/>
    </row>
    <row r="15" spans="1:6" ht="15.75" x14ac:dyDescent="0.25">
      <c r="A15" s="81"/>
      <c r="B15" s="81"/>
      <c r="C15" s="82"/>
      <c r="D15" s="82"/>
      <c r="E15" s="82"/>
      <c r="F15" s="81"/>
    </row>
    <row r="16" spans="1:6" ht="15.75" x14ac:dyDescent="0.25">
      <c r="A16" s="81"/>
      <c r="B16" s="81"/>
      <c r="C16" s="82"/>
      <c r="D16" s="81"/>
      <c r="E16" s="81"/>
      <c r="F16" s="81"/>
    </row>
    <row r="17" spans="1:6" ht="16.5" thickBot="1" x14ac:dyDescent="0.3">
      <c r="A17" s="81" t="s">
        <v>6</v>
      </c>
      <c r="B17" s="194"/>
      <c r="C17" s="195">
        <f>SUM(C9:C16)</f>
        <v>10845</v>
      </c>
      <c r="D17" s="81"/>
      <c r="E17" s="81" t="s">
        <v>227</v>
      </c>
      <c r="F17" s="81"/>
    </row>
    <row r="18" spans="1:6" ht="16.5" thickTop="1" x14ac:dyDescent="0.25">
      <c r="A18" s="81"/>
      <c r="B18" s="81"/>
      <c r="C18" s="81"/>
      <c r="D18" s="81"/>
      <c r="E18" s="81"/>
      <c r="F18" s="81"/>
    </row>
    <row r="19" spans="1:6" ht="15.75" x14ac:dyDescent="0.25">
      <c r="A19" s="81"/>
      <c r="B19" s="81"/>
      <c r="C19" s="81"/>
      <c r="D19" s="81"/>
      <c r="E19" s="81"/>
      <c r="F19" s="81"/>
    </row>
    <row r="20" spans="1:6" ht="18.75" x14ac:dyDescent="0.3">
      <c r="A20" s="212" t="s">
        <v>271</v>
      </c>
      <c r="B20" s="178"/>
      <c r="C20" s="178"/>
      <c r="D20" s="178"/>
      <c r="E20" s="212" t="str">
        <f>'start here-do not delete'!D31</f>
        <v>FY 2025</v>
      </c>
      <c r="F20" s="81"/>
    </row>
    <row r="21" spans="1:6" ht="15.75" x14ac:dyDescent="0.25">
      <c r="A21" s="190"/>
      <c r="B21" s="81"/>
      <c r="C21" s="81"/>
      <c r="D21" s="81"/>
      <c r="E21" s="81"/>
      <c r="F21" s="81"/>
    </row>
    <row r="22" spans="1:6" ht="16.5" thickBot="1" x14ac:dyDescent="0.3">
      <c r="A22" s="191" t="s">
        <v>222</v>
      </c>
      <c r="B22" s="196"/>
      <c r="C22" s="191" t="s">
        <v>223</v>
      </c>
      <c r="D22" s="191"/>
      <c r="E22" s="191" t="s">
        <v>224</v>
      </c>
      <c r="F22" s="81"/>
    </row>
    <row r="23" spans="1:6" ht="15.75" x14ac:dyDescent="0.25">
      <c r="A23" s="81"/>
      <c r="B23" s="81"/>
      <c r="C23" s="81"/>
      <c r="D23" s="81"/>
      <c r="E23" s="81"/>
      <c r="F23" s="81"/>
    </row>
    <row r="24" spans="1:6" ht="15.75" x14ac:dyDescent="0.25">
      <c r="A24" s="81" t="s">
        <v>225</v>
      </c>
      <c r="B24" s="81"/>
      <c r="C24" s="356">
        <v>2500</v>
      </c>
      <c r="D24" s="81"/>
      <c r="E24" s="81" t="s">
        <v>332</v>
      </c>
      <c r="F24" s="81"/>
    </row>
    <row r="25" spans="1:6" ht="15.75" x14ac:dyDescent="0.25">
      <c r="A25" s="81"/>
      <c r="B25" s="81"/>
      <c r="C25" s="357"/>
      <c r="D25" s="81"/>
      <c r="E25" s="81"/>
      <c r="F25" s="81"/>
    </row>
    <row r="26" spans="1:6" ht="15.75" x14ac:dyDescent="0.25">
      <c r="A26" s="81" t="s">
        <v>330</v>
      </c>
      <c r="B26" s="81"/>
      <c r="C26" s="357">
        <v>10000</v>
      </c>
      <c r="D26" s="81"/>
      <c r="E26" s="81" t="s">
        <v>226</v>
      </c>
      <c r="F26" s="81"/>
    </row>
    <row r="27" spans="1:6" ht="15.75" x14ac:dyDescent="0.25">
      <c r="A27" s="81"/>
      <c r="B27" s="81"/>
      <c r="C27" s="81"/>
      <c r="D27" s="81"/>
      <c r="E27" s="81"/>
      <c r="F27" s="81"/>
    </row>
    <row r="28" spans="1:6" ht="15.75" x14ac:dyDescent="0.25">
      <c r="A28" s="81"/>
      <c r="B28" s="81"/>
      <c r="C28" s="81"/>
      <c r="D28" s="81"/>
      <c r="E28" s="81"/>
      <c r="F28" s="81"/>
    </row>
    <row r="29" spans="1:6" ht="15.75" x14ac:dyDescent="0.25">
      <c r="A29" s="81"/>
      <c r="B29" s="81"/>
      <c r="C29" s="81"/>
      <c r="D29" s="81"/>
      <c r="E29" s="81"/>
      <c r="F29" s="81"/>
    </row>
    <row r="30" spans="1:6" ht="15.75" x14ac:dyDescent="0.25">
      <c r="A30" s="81"/>
      <c r="B30" s="81"/>
      <c r="C30" s="81"/>
      <c r="D30" s="81"/>
      <c r="E30" s="81"/>
      <c r="F30" s="81"/>
    </row>
    <row r="31" spans="1:6" ht="15.75" x14ac:dyDescent="0.25">
      <c r="A31" s="81"/>
      <c r="B31" s="81"/>
      <c r="C31" s="81"/>
      <c r="D31" s="81"/>
      <c r="E31" s="81"/>
      <c r="F31" s="81"/>
    </row>
    <row r="32" spans="1:6" ht="16.5" thickBot="1" x14ac:dyDescent="0.3">
      <c r="A32" s="81" t="s">
        <v>6</v>
      </c>
      <c r="B32" s="81"/>
      <c r="C32" s="195">
        <f>SUM(C24:C31)</f>
        <v>12500</v>
      </c>
      <c r="D32" s="81"/>
      <c r="E32" s="81" t="s">
        <v>228</v>
      </c>
      <c r="F32" s="81"/>
    </row>
    <row r="33" spans="1:6" ht="16.5" thickTop="1" x14ac:dyDescent="0.25">
      <c r="A33" s="81"/>
      <c r="B33" s="81"/>
      <c r="C33" s="81"/>
      <c r="D33" s="81"/>
      <c r="E33" s="81"/>
      <c r="F33" s="81"/>
    </row>
    <row r="34" spans="1:6" ht="15.75" x14ac:dyDescent="0.25">
      <c r="A34" s="81"/>
      <c r="B34" s="81"/>
      <c r="C34" s="81"/>
      <c r="D34" s="81"/>
      <c r="E34" s="81"/>
      <c r="F34" s="81"/>
    </row>
    <row r="35" spans="1:6" ht="15.75" x14ac:dyDescent="0.25">
      <c r="A35" s="81"/>
      <c r="B35" s="81"/>
      <c r="C35" s="81"/>
      <c r="D35" s="81"/>
      <c r="E35" s="81"/>
      <c r="F35" s="81"/>
    </row>
    <row r="36" spans="1:6" ht="15.75" x14ac:dyDescent="0.25">
      <c r="A36" s="81"/>
      <c r="B36" s="81"/>
      <c r="C36" s="81"/>
      <c r="D36" s="81"/>
      <c r="E36" s="81"/>
      <c r="F36" s="81"/>
    </row>
    <row r="37" spans="1:6" ht="15.75" x14ac:dyDescent="0.25">
      <c r="A37" s="81"/>
      <c r="B37" s="81"/>
      <c r="C37" s="81"/>
      <c r="D37" s="81"/>
      <c r="E37" s="81"/>
      <c r="F37" s="81"/>
    </row>
    <row r="38" spans="1:6" ht="15.75" x14ac:dyDescent="0.25">
      <c r="A38" s="81"/>
      <c r="B38" s="81"/>
      <c r="C38" s="81"/>
      <c r="D38" s="81"/>
      <c r="E38" s="81"/>
      <c r="F38" s="81"/>
    </row>
    <row r="39" spans="1:6" ht="15.75" x14ac:dyDescent="0.25">
      <c r="A39" s="81"/>
      <c r="B39" s="81"/>
      <c r="C39" s="81"/>
      <c r="D39" s="81"/>
      <c r="E39" s="81"/>
      <c r="F39" s="81"/>
    </row>
    <row r="40" spans="1:6" ht="15.75" x14ac:dyDescent="0.25">
      <c r="A40" s="81"/>
      <c r="B40" s="81"/>
      <c r="C40" s="81"/>
      <c r="D40" s="81"/>
      <c r="E40" s="81"/>
      <c r="F40" s="81"/>
    </row>
    <row r="41" spans="1:6" ht="15.75" x14ac:dyDescent="0.25">
      <c r="A41" s="81"/>
      <c r="B41" s="81"/>
      <c r="C41" s="81"/>
      <c r="D41" s="81"/>
      <c r="E41" s="81"/>
      <c r="F41" s="81"/>
    </row>
  </sheetData>
  <mergeCells count="3">
    <mergeCell ref="A1:C1"/>
    <mergeCell ref="A2:C2"/>
    <mergeCell ref="A3:E3"/>
  </mergeCells>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19" activePane="bottomLeft" state="frozen"/>
      <selection pane="bottomLeft" activeCell="B2" sqref="B2:F2"/>
    </sheetView>
  </sheetViews>
  <sheetFormatPr defaultRowHeight="15" x14ac:dyDescent="0.25"/>
  <cols>
    <col min="1" max="1" width="9.140625" customWidth="1"/>
  </cols>
  <sheetData>
    <row r="1" spans="1:9" x14ac:dyDescent="0.25">
      <c r="A1" s="393" t="str">
        <f>Entity</f>
        <v>Name of Tribe</v>
      </c>
      <c r="B1" s="393"/>
      <c r="C1" s="393"/>
      <c r="D1" s="393"/>
      <c r="E1" s="281"/>
      <c r="F1" s="281"/>
      <c r="G1" s="281"/>
      <c r="H1" s="281"/>
      <c r="I1" s="281" t="s">
        <v>302</v>
      </c>
    </row>
    <row r="2" spans="1:9" x14ac:dyDescent="0.25">
      <c r="A2" s="281" t="str">
        <f>'start here-do not delete'!D30</f>
        <v>FY 2022</v>
      </c>
      <c r="B2" s="393" t="s">
        <v>301</v>
      </c>
      <c r="C2" s="393"/>
      <c r="D2" s="393"/>
      <c r="E2" s="393"/>
      <c r="F2" s="393"/>
      <c r="G2" s="281"/>
      <c r="H2" s="281"/>
      <c r="I2" s="281"/>
    </row>
    <row r="3" spans="1:9" x14ac:dyDescent="0.25">
      <c r="A3" s="261" t="s">
        <v>375</v>
      </c>
    </row>
  </sheetData>
  <mergeCells count="2">
    <mergeCell ref="A1:D1"/>
    <mergeCell ref="B2:F2"/>
  </mergeCells>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
  <sheetViews>
    <sheetView workbookViewId="0">
      <pane ySplit="3" topLeftCell="A4" activePane="bottomLeft" state="frozen"/>
      <selection pane="bottomLeft" activeCell="C6" sqref="C6"/>
    </sheetView>
  </sheetViews>
  <sheetFormatPr defaultRowHeight="15" x14ac:dyDescent="0.25"/>
  <cols>
    <col min="1" max="1" width="9.140625" customWidth="1"/>
    <col min="2" max="6" width="10.7109375" customWidth="1"/>
  </cols>
  <sheetData>
    <row r="1" spans="1:9" s="281" customFormat="1" ht="14.25" x14ac:dyDescent="0.2">
      <c r="A1" s="393" t="str">
        <f>Entity</f>
        <v>Name of Tribe</v>
      </c>
      <c r="B1" s="393"/>
      <c r="C1" s="393"/>
      <c r="D1" s="393"/>
      <c r="I1" s="281" t="s">
        <v>328</v>
      </c>
    </row>
    <row r="2" spans="1:9" s="281" customFormat="1" ht="14.25" x14ac:dyDescent="0.2">
      <c r="A2" s="281" t="str">
        <f>'start here-do not delete'!D30</f>
        <v>FY 2022</v>
      </c>
      <c r="B2" s="393" t="s">
        <v>327</v>
      </c>
      <c r="C2" s="393"/>
      <c r="D2" s="393"/>
      <c r="E2" s="393"/>
      <c r="F2" s="393"/>
    </row>
    <row r="3" spans="1:9" x14ac:dyDescent="0.25">
      <c r="A3" s="261" t="s">
        <v>376</v>
      </c>
    </row>
  </sheetData>
  <mergeCells count="2">
    <mergeCell ref="A1:D1"/>
    <mergeCell ref="B2:F2"/>
  </mergeCells>
  <pageMargins left="0.45" right="0.45" top="1" bottom="0.75" header="0.3" footer="0.3"/>
  <pageSetup orientation="portrait" horizontalDpi="0" verticalDpi="0" r:id="rId1"/>
  <headerFooter>
    <oddFooter>&amp;L&amp;F&amp;C&amp;A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9"/>
  <sheetViews>
    <sheetView zoomScaleNormal="100" workbookViewId="0">
      <pane ySplit="8" topLeftCell="A9" activePane="bottomLeft" state="frozen"/>
      <selection pane="bottomLeft" activeCell="G36" sqref="G36"/>
    </sheetView>
  </sheetViews>
  <sheetFormatPr defaultColWidth="9.140625" defaultRowHeight="12.75" x14ac:dyDescent="0.2"/>
  <cols>
    <col min="1" max="1" width="11.28515625" style="16" customWidth="1"/>
    <col min="2" max="2" width="5.28515625" style="16" customWidth="1"/>
    <col min="3" max="3" width="14.28515625" style="16" customWidth="1"/>
    <col min="4" max="4" width="2.7109375" style="16" customWidth="1"/>
    <col min="5" max="5" width="10.7109375" style="16" customWidth="1"/>
    <col min="6" max="6" width="2.85546875" style="16" customWidth="1"/>
    <col min="7" max="7" width="12.7109375" style="16" customWidth="1"/>
    <col min="8" max="8" width="1.85546875" style="16" customWidth="1"/>
    <col min="9" max="9" width="13.140625" style="16" customWidth="1"/>
    <col min="10" max="10" width="2.140625" style="16" customWidth="1"/>
    <col min="11" max="11" width="10.7109375" style="16" customWidth="1"/>
    <col min="12" max="12" width="1.7109375" style="16" customWidth="1"/>
    <col min="13" max="13" width="10.7109375" style="16" customWidth="1"/>
    <col min="14" max="14" width="1.28515625" style="16" customWidth="1"/>
    <col min="15" max="15" width="10.7109375" style="16" customWidth="1"/>
    <col min="16" max="16" width="1.28515625" style="19" customWidth="1"/>
    <col min="17" max="17" width="12.42578125" style="16" customWidth="1"/>
    <col min="18" max="18" width="2.85546875" style="16" customWidth="1"/>
    <col min="19" max="16384" width="9.140625" style="16"/>
  </cols>
  <sheetData>
    <row r="1" spans="1:22" ht="18.75" x14ac:dyDescent="0.3">
      <c r="A1" s="394" t="str">
        <f>Entity</f>
        <v>Name of Tribe</v>
      </c>
      <c r="B1" s="394"/>
      <c r="C1" s="394"/>
      <c r="D1" s="394"/>
      <c r="E1" s="394"/>
      <c r="F1" s="149"/>
      <c r="G1" s="149"/>
      <c r="H1" s="149"/>
      <c r="I1" s="149"/>
      <c r="J1" s="149"/>
      <c r="K1" s="149"/>
      <c r="L1" s="149"/>
      <c r="M1" s="149"/>
      <c r="N1" s="149"/>
      <c r="O1" s="149"/>
      <c r="P1" s="79"/>
      <c r="Q1" s="150" t="s">
        <v>181</v>
      </c>
    </row>
    <row r="2" spans="1:22" ht="15.75" customHeight="1" x14ac:dyDescent="0.3">
      <c r="A2" s="394" t="s">
        <v>0</v>
      </c>
      <c r="B2" s="394"/>
      <c r="C2" s="394"/>
      <c r="D2" s="394"/>
      <c r="E2" s="394"/>
      <c r="F2" s="151"/>
      <c r="G2" s="80"/>
      <c r="H2" s="80"/>
      <c r="I2" s="80"/>
      <c r="J2" s="80"/>
      <c r="K2" s="80"/>
      <c r="L2" s="80"/>
      <c r="M2" s="80"/>
      <c r="N2" s="80"/>
      <c r="O2" s="80"/>
      <c r="P2" s="80"/>
      <c r="Q2" s="149"/>
      <c r="R2" s="18"/>
    </row>
    <row r="3" spans="1:22" s="153" customFormat="1" ht="18.75" customHeight="1" x14ac:dyDescent="0.3">
      <c r="A3" s="96" t="str">
        <f>'start here-do not delete'!D30</f>
        <v>FY 2022</v>
      </c>
      <c r="B3" s="394" t="s">
        <v>153</v>
      </c>
      <c r="C3" s="394"/>
      <c r="D3" s="394"/>
      <c r="E3" s="394"/>
      <c r="F3" s="152"/>
      <c r="G3" s="152"/>
      <c r="H3" s="152"/>
      <c r="I3" s="152"/>
      <c r="J3" s="152"/>
      <c r="K3" s="152"/>
      <c r="L3" s="152"/>
      <c r="M3" s="152" t="s">
        <v>171</v>
      </c>
      <c r="N3" s="152"/>
      <c r="O3" s="152"/>
      <c r="P3" s="20"/>
      <c r="R3" s="93"/>
      <c r="S3" s="154"/>
    </row>
    <row r="4" spans="1:22" s="153" customFormat="1" ht="15" x14ac:dyDescent="0.25">
      <c r="B4" s="155"/>
      <c r="C4" s="156"/>
      <c r="D4" s="156"/>
      <c r="E4" s="156"/>
      <c r="F4" s="156"/>
      <c r="G4" s="156"/>
      <c r="H4" s="156"/>
      <c r="J4" s="156"/>
      <c r="K4" s="156"/>
      <c r="L4" s="156"/>
      <c r="M4" s="156"/>
      <c r="N4" s="156"/>
      <c r="O4" s="156"/>
      <c r="P4" s="25"/>
      <c r="Q4" s="156"/>
      <c r="R4" s="93"/>
      <c r="S4" s="154"/>
    </row>
    <row r="5" spans="1:22" s="153" customFormat="1" ht="14.25" x14ac:dyDescent="0.2">
      <c r="A5" s="20"/>
      <c r="B5" s="152"/>
      <c r="C5" s="113" t="str">
        <f>+A3</f>
        <v>FY 2022</v>
      </c>
      <c r="D5" s="152"/>
      <c r="E5" s="152"/>
      <c r="F5" s="207"/>
      <c r="G5" s="113" t="str">
        <f>+A3</f>
        <v>FY 2022</v>
      </c>
      <c r="H5" s="152"/>
      <c r="I5" s="113" t="str">
        <f>A3</f>
        <v>FY 2022</v>
      </c>
      <c r="J5" s="207"/>
      <c r="K5" s="152" t="s">
        <v>1</v>
      </c>
      <c r="L5" s="152"/>
      <c r="P5" s="154"/>
      <c r="R5" s="97"/>
      <c r="S5" s="154"/>
    </row>
    <row r="6" spans="1:22" s="153" customFormat="1" ht="14.25" x14ac:dyDescent="0.2">
      <c r="A6" s="152"/>
      <c r="B6" s="152"/>
      <c r="C6" s="152" t="s">
        <v>324</v>
      </c>
      <c r="D6" s="152"/>
      <c r="E6" s="152" t="s">
        <v>3</v>
      </c>
      <c r="F6" s="207"/>
      <c r="G6" s="152" t="s">
        <v>1</v>
      </c>
      <c r="H6" s="152"/>
      <c r="I6" s="152" t="s">
        <v>438</v>
      </c>
      <c r="J6" s="207"/>
      <c r="K6" s="152" t="s">
        <v>28</v>
      </c>
      <c r="L6" s="152"/>
      <c r="M6" s="152" t="s">
        <v>172</v>
      </c>
      <c r="N6" s="152"/>
      <c r="O6" s="152" t="s">
        <v>173</v>
      </c>
      <c r="P6" s="20"/>
      <c r="Q6" s="152"/>
      <c r="R6" s="97"/>
      <c r="S6" s="154"/>
    </row>
    <row r="7" spans="1:22" s="153" customFormat="1" ht="15" thickBot="1" x14ac:dyDescent="0.25">
      <c r="A7" s="208" t="s">
        <v>5</v>
      </c>
      <c r="B7" s="208"/>
      <c r="C7" s="38" t="s">
        <v>325</v>
      </c>
      <c r="D7" s="38"/>
      <c r="E7" s="38" t="s">
        <v>6</v>
      </c>
      <c r="F7" s="209"/>
      <c r="G7" s="38" t="s">
        <v>7</v>
      </c>
      <c r="H7" s="38"/>
      <c r="I7" s="210">
        <v>0.19800000000000001</v>
      </c>
      <c r="J7" s="157" t="s">
        <v>12</v>
      </c>
      <c r="K7" s="38" t="s">
        <v>131</v>
      </c>
      <c r="L7" s="38"/>
      <c r="M7" s="38" t="s">
        <v>174</v>
      </c>
      <c r="N7" s="38"/>
      <c r="O7" s="38" t="s">
        <v>1</v>
      </c>
      <c r="P7" s="38"/>
      <c r="Q7" s="38" t="s">
        <v>8</v>
      </c>
      <c r="R7" s="97"/>
      <c r="S7" s="154"/>
    </row>
    <row r="8" spans="1:22" ht="15" x14ac:dyDescent="0.25">
      <c r="F8" s="17"/>
      <c r="G8" s="16" t="s">
        <v>171</v>
      </c>
      <c r="I8" s="16" t="s">
        <v>171</v>
      </c>
      <c r="J8" s="17"/>
      <c r="K8" s="16" t="s">
        <v>171</v>
      </c>
      <c r="O8" s="12" t="s">
        <v>171</v>
      </c>
      <c r="P8" s="6"/>
      <c r="R8" s="93"/>
      <c r="S8" s="19"/>
    </row>
    <row r="9" spans="1:22" ht="15" x14ac:dyDescent="0.25">
      <c r="A9" s="16" t="s">
        <v>9</v>
      </c>
      <c r="C9" s="26">
        <f>'Exh C actual base'!W22</f>
        <v>1396667</v>
      </c>
      <c r="D9" s="26"/>
      <c r="E9" s="158">
        <f t="shared" ref="E9:E28" si="0">ROUND((C9/$C$30),4)</f>
        <v>0.1467</v>
      </c>
      <c r="F9" s="115"/>
      <c r="G9" s="26">
        <f>ROUND($G$30*E9,0)</f>
        <v>274489</v>
      </c>
      <c r="H9" s="26"/>
      <c r="I9" s="26">
        <f t="shared" ref="I9:I20" si="1">ROUND(C9*$I$7,0)</f>
        <v>276540</v>
      </c>
      <c r="J9" s="115"/>
      <c r="K9" s="26">
        <f>'Exh C-1 IndirectCostCollection'!L9</f>
        <v>134550</v>
      </c>
      <c r="M9" s="26">
        <f>IF(K9&lt;G9,IF(I9&gt;=G9,IF(I9&gt;K9,G9-K9,0),IF(I9&gt;K9,I9-K9,0)),0)</f>
        <v>139939</v>
      </c>
      <c r="N9" s="26"/>
      <c r="O9" s="26">
        <f>IF(K9&gt;G9,IF(I9&lt;=G9,IF(I9&lt;K9,K9-G9,0),IF(I9&lt;K9,K9-I9,0)),0)</f>
        <v>0</v>
      </c>
      <c r="P9" s="21"/>
      <c r="Q9" s="300">
        <f>IF(K9&gt;=G9,G9-K9,IF(I9&gt;=K9,IF(I9&lt;=G9,G9-I9,0),IF(I9&lt;=G9,G9-K9,0)))+O9</f>
        <v>0</v>
      </c>
      <c r="R9" s="93"/>
      <c r="S9" s="19"/>
      <c r="T9" s="26" t="s">
        <v>171</v>
      </c>
      <c r="U9" s="26" t="s">
        <v>171</v>
      </c>
      <c r="V9" s="26" t="s">
        <v>171</v>
      </c>
    </row>
    <row r="10" spans="1:22" ht="15" x14ac:dyDescent="0.25">
      <c r="A10" s="16" t="s">
        <v>14</v>
      </c>
      <c r="C10" s="12">
        <f>'Exh C actual base'!W53</f>
        <v>167528</v>
      </c>
      <c r="E10" s="158">
        <f t="shared" si="0"/>
        <v>1.7600000000000001E-2</v>
      </c>
      <c r="F10" s="17"/>
      <c r="G10" s="12">
        <f>ROUND($G$30*E10,0)</f>
        <v>32931</v>
      </c>
      <c r="I10" s="12">
        <f>ROUND(C10*$I$7,0)</f>
        <v>33171</v>
      </c>
      <c r="J10" s="17"/>
      <c r="K10" s="12">
        <f>'Exh C-1 IndirectCostCollection'!L10</f>
        <v>16904</v>
      </c>
      <c r="M10" s="12">
        <f>IF(K10&lt;G10,IF(I10&gt;=G10,IF(I10&gt;K10,G10-K10,0),IF(I10&gt;K10,I10-K10,0)),0)</f>
        <v>16027</v>
      </c>
      <c r="N10" s="12"/>
      <c r="O10" s="12">
        <f>IF(K10&gt;G10,IF(I10&lt;=G10,IF(I10&lt;K10,K10-G10,0),IF(I10&lt;K10,K10-I10,0)),0)</f>
        <v>0</v>
      </c>
      <c r="P10" s="6"/>
      <c r="Q10" s="302">
        <f>IF(K10&gt;=G10,G10-K10,IF(I10&gt;=K10,IF(I10&lt;=G10,G10-I10,0),IF(I10&lt;=G10,G10-K10,0)))+O10</f>
        <v>0</v>
      </c>
      <c r="R10" s="93"/>
      <c r="S10" s="19"/>
    </row>
    <row r="11" spans="1:22" ht="15" x14ac:dyDescent="0.25">
      <c r="A11" s="16" t="s">
        <v>10</v>
      </c>
      <c r="C11" s="12">
        <f>'Exh C actual base'!W32</f>
        <v>2062460</v>
      </c>
      <c r="E11" s="158">
        <f t="shared" si="0"/>
        <v>0.21659999999999999</v>
      </c>
      <c r="F11" s="17"/>
      <c r="G11" s="12">
        <f t="shared" ref="G11:G28" si="2">ROUND($G$30*E11,0)</f>
        <v>405278</v>
      </c>
      <c r="I11" s="12">
        <f t="shared" si="1"/>
        <v>408367</v>
      </c>
      <c r="J11" s="17"/>
      <c r="K11" s="12">
        <f>'Exh C-1 IndirectCostCollection'!L11</f>
        <v>165649</v>
      </c>
      <c r="M11" s="12">
        <f t="shared" ref="M11:M26" si="3">IF(K11&lt;G11,IF(I11&gt;=G11,IF(I11&gt;K11,G11-K11,0),IF(I11&gt;K11,I11-K11,0)),0)</f>
        <v>239629</v>
      </c>
      <c r="N11" s="12"/>
      <c r="O11" s="12">
        <f t="shared" ref="O11:O26" si="4">IF(K11&gt;G11,IF(I11&lt;=G11,IF(I11&lt;K11,K11-G11,0),IF(I11&lt;K11,K11-I11,0)),0)</f>
        <v>0</v>
      </c>
      <c r="P11" s="6"/>
      <c r="Q11" s="302">
        <f t="shared" ref="Q11:Q26" si="5">IF(K11&gt;=G11,G11-K11,IF(I11&gt;=K11,IF(I11&lt;=G11,G11-I11,0),IF(I11&lt;=G11,G11-K11,0)))+O11</f>
        <v>0</v>
      </c>
      <c r="R11" s="93"/>
      <c r="S11" s="19"/>
    </row>
    <row r="12" spans="1:22" ht="15" x14ac:dyDescent="0.25">
      <c r="A12" s="16" t="s">
        <v>13</v>
      </c>
      <c r="C12" s="12">
        <f>'Exh C actual base'!W43</f>
        <v>141163</v>
      </c>
      <c r="E12" s="158">
        <f t="shared" si="0"/>
        <v>1.4800000000000001E-2</v>
      </c>
      <c r="F12" s="17"/>
      <c r="G12" s="12">
        <f t="shared" si="2"/>
        <v>27692</v>
      </c>
      <c r="I12" s="12">
        <f t="shared" si="1"/>
        <v>27950</v>
      </c>
      <c r="J12" s="17"/>
      <c r="K12" s="12">
        <f>'Exh C-1 IndirectCostCollection'!L12</f>
        <v>33209</v>
      </c>
      <c r="M12" s="12">
        <f t="shared" si="3"/>
        <v>0</v>
      </c>
      <c r="N12" s="12"/>
      <c r="O12" s="12">
        <f t="shared" si="4"/>
        <v>5259</v>
      </c>
      <c r="P12" s="6"/>
      <c r="Q12" s="302">
        <f t="shared" si="5"/>
        <v>-258</v>
      </c>
      <c r="R12" s="93"/>
      <c r="S12" s="19"/>
    </row>
    <row r="13" spans="1:22" ht="15" x14ac:dyDescent="0.25">
      <c r="A13" s="16" t="s">
        <v>15</v>
      </c>
      <c r="C13" s="12">
        <f>'Exh C actual base'!W71</f>
        <v>247186</v>
      </c>
      <c r="E13" s="158">
        <f t="shared" si="0"/>
        <v>2.5999999999999999E-2</v>
      </c>
      <c r="F13" s="17"/>
      <c r="G13" s="12">
        <f t="shared" si="2"/>
        <v>48648</v>
      </c>
      <c r="I13" s="12">
        <f t="shared" si="1"/>
        <v>48943</v>
      </c>
      <c r="J13" s="17"/>
      <c r="K13" s="12">
        <f>'Exh C-1 IndirectCostCollection'!L13</f>
        <v>34647</v>
      </c>
      <c r="M13" s="12">
        <f t="shared" si="3"/>
        <v>14001</v>
      </c>
      <c r="N13" s="12"/>
      <c r="O13" s="12">
        <f t="shared" si="4"/>
        <v>0</v>
      </c>
      <c r="P13" s="6"/>
      <c r="Q13" s="302">
        <f t="shared" si="5"/>
        <v>0</v>
      </c>
      <c r="R13" s="93"/>
      <c r="S13" s="19"/>
    </row>
    <row r="14" spans="1:22" ht="15" x14ac:dyDescent="0.25">
      <c r="A14" s="16" t="s">
        <v>156</v>
      </c>
      <c r="C14" s="12">
        <f>'Exh C actual base'!W79</f>
        <v>55200</v>
      </c>
      <c r="E14" s="158">
        <f t="shared" si="0"/>
        <v>5.7999999999999996E-3</v>
      </c>
      <c r="F14" s="17"/>
      <c r="G14" s="12">
        <f t="shared" si="2"/>
        <v>10852</v>
      </c>
      <c r="I14" s="12">
        <f t="shared" si="1"/>
        <v>10930</v>
      </c>
      <c r="J14" s="17"/>
      <c r="K14" s="12">
        <f>'Exh C-1 IndirectCostCollection'!L14</f>
        <v>18326</v>
      </c>
      <c r="M14" s="12">
        <f t="shared" si="3"/>
        <v>0</v>
      </c>
      <c r="N14" s="12"/>
      <c r="O14" s="12">
        <f t="shared" si="4"/>
        <v>7396</v>
      </c>
      <c r="P14" s="6"/>
      <c r="Q14" s="302">
        <f t="shared" si="5"/>
        <v>-78</v>
      </c>
      <c r="R14" s="93"/>
      <c r="S14" s="19"/>
    </row>
    <row r="15" spans="1:22" ht="15" x14ac:dyDescent="0.25">
      <c r="A15" s="16" t="s">
        <v>295</v>
      </c>
      <c r="C15" s="12">
        <f>'Exh C actual base'!W86</f>
        <v>0</v>
      </c>
      <c r="E15" s="158">
        <f t="shared" si="0"/>
        <v>0</v>
      </c>
      <c r="F15" s="17"/>
      <c r="G15" s="12">
        <f t="shared" si="2"/>
        <v>0</v>
      </c>
      <c r="I15" s="12">
        <f t="shared" ref="I15" si="6">ROUND(C15*$I$7,0)</f>
        <v>0</v>
      </c>
      <c r="J15" s="17"/>
      <c r="K15" s="12">
        <f>'Exh C-1 IndirectCostCollection'!L15</f>
        <v>0</v>
      </c>
      <c r="M15" s="12">
        <f t="shared" ref="M15" si="7">IF(K15&lt;G15,IF(I15&gt;=G15,IF(I15&gt;K15,G15-K15,0),IF(I15&gt;K15,I15-K15,0)),0)</f>
        <v>0</v>
      </c>
      <c r="N15" s="12"/>
      <c r="O15" s="12">
        <f t="shared" ref="O15" si="8">IF(K15&gt;G15,IF(I15&lt;=G15,IF(I15&lt;K15,K15-G15,0),IF(I15&lt;K15,K15-I15,0)),0)</f>
        <v>0</v>
      </c>
      <c r="P15" s="6"/>
      <c r="Q15" s="302">
        <f t="shared" ref="Q15" si="9">IF(K15&gt;=G15,G15-K15,IF(I15&gt;=K15,IF(I15&lt;=G15,G15-I15,0),IF(I15&lt;=G15,G15-K15,0)))+O15</f>
        <v>0</v>
      </c>
      <c r="R15" s="93"/>
      <c r="S15" s="19"/>
    </row>
    <row r="16" spans="1:22" ht="15" x14ac:dyDescent="0.25">
      <c r="A16" s="16" t="s">
        <v>17</v>
      </c>
      <c r="C16" s="12">
        <f>'Exh C actual base'!W94</f>
        <v>630778</v>
      </c>
      <c r="E16" s="158">
        <f t="shared" si="0"/>
        <v>6.6199999999999995E-2</v>
      </c>
      <c r="F16" s="17"/>
      <c r="G16" s="12">
        <f t="shared" si="2"/>
        <v>123866</v>
      </c>
      <c r="I16" s="12">
        <f t="shared" si="1"/>
        <v>124894</v>
      </c>
      <c r="J16" s="17"/>
      <c r="K16" s="12">
        <f>'Exh C-1 IndirectCostCollection'!L16</f>
        <v>62000</v>
      </c>
      <c r="M16" s="12">
        <f t="shared" si="3"/>
        <v>61866</v>
      </c>
      <c r="N16" s="12"/>
      <c r="O16" s="12">
        <f t="shared" si="4"/>
        <v>0</v>
      </c>
      <c r="P16" s="6"/>
      <c r="Q16" s="302">
        <f t="shared" si="5"/>
        <v>0</v>
      </c>
      <c r="R16" s="93"/>
      <c r="S16" s="19"/>
    </row>
    <row r="17" spans="1:22" ht="15" x14ac:dyDescent="0.25">
      <c r="A17" s="16" t="s">
        <v>18</v>
      </c>
      <c r="C17" s="12">
        <f>'Exh C actual base'!W103</f>
        <v>615106</v>
      </c>
      <c r="E17" s="158">
        <f t="shared" si="0"/>
        <v>6.4600000000000005E-2</v>
      </c>
      <c r="F17" s="17"/>
      <c r="G17" s="12">
        <f t="shared" si="2"/>
        <v>120872</v>
      </c>
      <c r="I17" s="12">
        <f t="shared" si="1"/>
        <v>121791</v>
      </c>
      <c r="J17" s="17"/>
      <c r="K17" s="12">
        <f>'Exh C-1 IndirectCostCollection'!L17</f>
        <v>81217</v>
      </c>
      <c r="M17" s="12">
        <f t="shared" si="3"/>
        <v>39655</v>
      </c>
      <c r="N17" s="12"/>
      <c r="O17" s="12">
        <f t="shared" si="4"/>
        <v>0</v>
      </c>
      <c r="P17" s="6"/>
      <c r="Q17" s="302">
        <f t="shared" si="5"/>
        <v>0</v>
      </c>
      <c r="R17" s="93"/>
      <c r="S17" s="19"/>
    </row>
    <row r="18" spans="1:22" ht="15" x14ac:dyDescent="0.25">
      <c r="A18" s="16" t="s">
        <v>21</v>
      </c>
      <c r="C18" s="12">
        <f>'Exh C actual base'!W110</f>
        <v>136525</v>
      </c>
      <c r="E18" s="158">
        <f t="shared" si="0"/>
        <v>1.43E-2</v>
      </c>
      <c r="F18" s="17"/>
      <c r="G18" s="12">
        <f t="shared" si="2"/>
        <v>26757</v>
      </c>
      <c r="I18" s="12">
        <f t="shared" si="1"/>
        <v>27032</v>
      </c>
      <c r="J18" s="17"/>
      <c r="K18" s="12">
        <f>'Exh C-1 IndirectCostCollection'!L18</f>
        <v>23072</v>
      </c>
      <c r="M18" s="12">
        <f t="shared" si="3"/>
        <v>3685</v>
      </c>
      <c r="N18" s="12"/>
      <c r="O18" s="12">
        <f t="shared" si="4"/>
        <v>0</v>
      </c>
      <c r="P18" s="6"/>
      <c r="Q18" s="302">
        <f t="shared" si="5"/>
        <v>0</v>
      </c>
      <c r="R18" s="93"/>
      <c r="S18" s="19"/>
    </row>
    <row r="19" spans="1:22" ht="15" x14ac:dyDescent="0.25">
      <c r="A19" s="16" t="s">
        <v>19</v>
      </c>
      <c r="C19" s="12">
        <f>'Exh C actual base'!W118</f>
        <v>205595</v>
      </c>
      <c r="E19" s="158">
        <f t="shared" si="0"/>
        <v>2.1600000000000001E-2</v>
      </c>
      <c r="F19" s="17"/>
      <c r="G19" s="12">
        <f t="shared" si="2"/>
        <v>40416</v>
      </c>
      <c r="I19" s="12">
        <f t="shared" si="1"/>
        <v>40708</v>
      </c>
      <c r="J19" s="17"/>
      <c r="K19" s="12">
        <f>'Exh C-1 IndirectCostCollection'!L19</f>
        <v>20101</v>
      </c>
      <c r="M19" s="12">
        <f t="shared" si="3"/>
        <v>20315</v>
      </c>
      <c r="N19" s="12"/>
      <c r="O19" s="12">
        <f t="shared" si="4"/>
        <v>0</v>
      </c>
      <c r="P19" s="6"/>
      <c r="Q19" s="302">
        <f t="shared" si="5"/>
        <v>0</v>
      </c>
      <c r="R19" s="93"/>
      <c r="S19" s="19"/>
    </row>
    <row r="20" spans="1:22" ht="15" x14ac:dyDescent="0.25">
      <c r="A20" s="16" t="s">
        <v>163</v>
      </c>
      <c r="C20" s="12">
        <f>'Exh C actual base'!W126</f>
        <v>0</v>
      </c>
      <c r="E20" s="158">
        <f t="shared" si="0"/>
        <v>0</v>
      </c>
      <c r="F20" s="17"/>
      <c r="G20" s="12">
        <f t="shared" si="2"/>
        <v>0</v>
      </c>
      <c r="I20" s="12">
        <f t="shared" si="1"/>
        <v>0</v>
      </c>
      <c r="J20" s="17"/>
      <c r="K20" s="12">
        <f>'Exh C-1 IndirectCostCollection'!L20</f>
        <v>0</v>
      </c>
      <c r="M20" s="12">
        <f>IF(K20&lt;G20,IF(I20&gt;=G20,IF(I20&gt;K20,G20-K20,0),IF(I20&gt;K20,I20-K20,0)),0)</f>
        <v>0</v>
      </c>
      <c r="N20" s="12"/>
      <c r="O20" s="12">
        <f>IF(K20&gt;G20,IF(I20&lt;=G20,IF(I20&lt;K20,K20-G20,0),IF(I20&lt;K20,K20-I20,0)),0)</f>
        <v>0</v>
      </c>
      <c r="P20" s="6"/>
      <c r="Q20" s="302">
        <f>IF(K20&gt;=G20,G20-K20,IF(I20&gt;=K20,IF(I20&lt;=G20,G20-I20,0),IF(I20&lt;=G20,G20-K20,0)))+O20</f>
        <v>0</v>
      </c>
      <c r="R20" s="93"/>
      <c r="S20" s="19"/>
    </row>
    <row r="21" spans="1:22" ht="15" x14ac:dyDescent="0.25">
      <c r="A21" s="16" t="s">
        <v>16</v>
      </c>
      <c r="C21" s="12">
        <f>'Exh C actual base'!W134</f>
        <v>0</v>
      </c>
      <c r="E21" s="158">
        <f t="shared" si="0"/>
        <v>0</v>
      </c>
      <c r="F21" s="17"/>
      <c r="G21" s="12">
        <f t="shared" si="2"/>
        <v>0</v>
      </c>
      <c r="I21" s="12">
        <f t="shared" ref="I21:I26" si="10">ROUND(C21*$I$7,0)</f>
        <v>0</v>
      </c>
      <c r="J21" s="17"/>
      <c r="K21" s="12">
        <f>'Exh C-1 IndirectCostCollection'!L21</f>
        <v>0</v>
      </c>
      <c r="M21" s="12">
        <f t="shared" si="3"/>
        <v>0</v>
      </c>
      <c r="N21" s="12"/>
      <c r="O21" s="12">
        <f t="shared" si="4"/>
        <v>0</v>
      </c>
      <c r="P21" s="6"/>
      <c r="Q21" s="302">
        <f t="shared" si="5"/>
        <v>0</v>
      </c>
      <c r="R21" s="93"/>
      <c r="S21" s="19"/>
    </row>
    <row r="22" spans="1:22" ht="15" x14ac:dyDescent="0.25">
      <c r="A22" s="16" t="s">
        <v>184</v>
      </c>
      <c r="C22" s="12">
        <f>'Exh C actual base'!W142</f>
        <v>89652</v>
      </c>
      <c r="E22" s="158">
        <f t="shared" si="0"/>
        <v>9.4000000000000004E-3</v>
      </c>
      <c r="F22" s="17"/>
      <c r="G22" s="12">
        <f t="shared" si="2"/>
        <v>17588</v>
      </c>
      <c r="I22" s="12">
        <f t="shared" si="10"/>
        <v>17751</v>
      </c>
      <c r="J22" s="17"/>
      <c r="K22" s="12">
        <f>'Exh C-1 IndirectCostCollection'!L22</f>
        <v>0</v>
      </c>
      <c r="M22" s="12">
        <f t="shared" si="3"/>
        <v>17588</v>
      </c>
      <c r="N22" s="12"/>
      <c r="O22" s="12">
        <f t="shared" si="4"/>
        <v>0</v>
      </c>
      <c r="P22" s="6"/>
      <c r="Q22" s="302">
        <f t="shared" si="5"/>
        <v>0</v>
      </c>
      <c r="R22" s="93"/>
      <c r="S22" s="19"/>
    </row>
    <row r="23" spans="1:22" ht="15" x14ac:dyDescent="0.25">
      <c r="A23" s="16" t="s">
        <v>20</v>
      </c>
      <c r="C23" s="12">
        <f>'Exh C actual base'!W150</f>
        <v>0</v>
      </c>
      <c r="E23" s="158">
        <f t="shared" si="0"/>
        <v>0</v>
      </c>
      <c r="F23" s="17"/>
      <c r="G23" s="12">
        <f t="shared" si="2"/>
        <v>0</v>
      </c>
      <c r="I23" s="12">
        <f t="shared" si="10"/>
        <v>0</v>
      </c>
      <c r="J23" s="17"/>
      <c r="K23" s="12">
        <f>'Exh C-1 IndirectCostCollection'!L23</f>
        <v>0</v>
      </c>
      <c r="M23" s="12">
        <f t="shared" si="3"/>
        <v>0</v>
      </c>
      <c r="N23" s="12"/>
      <c r="O23" s="12">
        <f t="shared" si="4"/>
        <v>0</v>
      </c>
      <c r="P23" s="6"/>
      <c r="Q23" s="302">
        <f t="shared" si="5"/>
        <v>0</v>
      </c>
      <c r="R23" s="93"/>
      <c r="S23" s="19"/>
    </row>
    <row r="24" spans="1:22" ht="15" x14ac:dyDescent="0.25">
      <c r="A24" s="16" t="s">
        <v>164</v>
      </c>
      <c r="C24" s="12">
        <f>'Exh C actual base'!W159</f>
        <v>0</v>
      </c>
      <c r="E24" s="158">
        <f t="shared" si="0"/>
        <v>0</v>
      </c>
      <c r="F24" s="17"/>
      <c r="G24" s="12">
        <f t="shared" si="2"/>
        <v>0</v>
      </c>
      <c r="I24" s="12">
        <f t="shared" si="10"/>
        <v>0</v>
      </c>
      <c r="J24" s="17"/>
      <c r="K24" s="12">
        <f>'Exh C-1 IndirectCostCollection'!L24</f>
        <v>0</v>
      </c>
      <c r="M24" s="12">
        <f t="shared" si="3"/>
        <v>0</v>
      </c>
      <c r="N24" s="12"/>
      <c r="O24" s="12">
        <f t="shared" si="4"/>
        <v>0</v>
      </c>
      <c r="P24" s="6"/>
      <c r="Q24" s="302">
        <f t="shared" si="5"/>
        <v>0</v>
      </c>
      <c r="R24" s="93"/>
      <c r="S24" s="19"/>
    </row>
    <row r="25" spans="1:22" ht="15" x14ac:dyDescent="0.25">
      <c r="A25" s="16" t="s">
        <v>165</v>
      </c>
      <c r="C25" s="12">
        <f>'Exh C actual base'!W167</f>
        <v>0</v>
      </c>
      <c r="E25" s="158">
        <f t="shared" si="0"/>
        <v>0</v>
      </c>
      <c r="F25" s="17"/>
      <c r="G25" s="12">
        <f t="shared" si="2"/>
        <v>0</v>
      </c>
      <c r="I25" s="12">
        <f t="shared" si="10"/>
        <v>0</v>
      </c>
      <c r="J25" s="17"/>
      <c r="K25" s="12">
        <f>'Exh C-1 IndirectCostCollection'!L25</f>
        <v>0</v>
      </c>
      <c r="M25" s="12">
        <f t="shared" si="3"/>
        <v>0</v>
      </c>
      <c r="N25" s="12"/>
      <c r="O25" s="12">
        <f t="shared" si="4"/>
        <v>0</v>
      </c>
      <c r="P25" s="6"/>
      <c r="Q25" s="302">
        <f t="shared" si="5"/>
        <v>0</v>
      </c>
      <c r="R25" s="93"/>
      <c r="S25" s="19"/>
    </row>
    <row r="26" spans="1:22" ht="15" x14ac:dyDescent="0.25">
      <c r="A26" s="16" t="s">
        <v>300</v>
      </c>
      <c r="C26" s="12">
        <f>'Exh C actual base'!W179</f>
        <v>92965</v>
      </c>
      <c r="E26" s="158">
        <f t="shared" si="0"/>
        <v>9.7999999999999997E-3</v>
      </c>
      <c r="F26" s="17"/>
      <c r="G26" s="12">
        <f t="shared" si="2"/>
        <v>18337</v>
      </c>
      <c r="I26" s="12">
        <f t="shared" si="10"/>
        <v>18407</v>
      </c>
      <c r="J26" s="17"/>
      <c r="K26" s="12">
        <f>'Exh C-1 IndirectCostCollection'!L26</f>
        <v>21907</v>
      </c>
      <c r="M26" s="12">
        <f t="shared" si="3"/>
        <v>0</v>
      </c>
      <c r="N26" s="12"/>
      <c r="O26" s="12">
        <f t="shared" si="4"/>
        <v>3500</v>
      </c>
      <c r="P26" s="6"/>
      <c r="Q26" s="302">
        <f t="shared" si="5"/>
        <v>-70</v>
      </c>
      <c r="R26" s="93"/>
      <c r="S26" s="19"/>
    </row>
    <row r="27" spans="1:22" x14ac:dyDescent="0.2">
      <c r="A27" s="16" t="s">
        <v>11</v>
      </c>
      <c r="C27" s="12">
        <f>'Exh C actual base'!W60</f>
        <v>700000</v>
      </c>
      <c r="D27" s="26"/>
      <c r="E27" s="158">
        <f t="shared" si="0"/>
        <v>7.3499999999999996E-2</v>
      </c>
      <c r="F27" s="115"/>
      <c r="G27" s="12">
        <f t="shared" si="2"/>
        <v>137525</v>
      </c>
      <c r="H27" s="26"/>
      <c r="I27" s="12">
        <f>ROUND(C27*$I$7,0)</f>
        <v>138600</v>
      </c>
      <c r="K27" s="12">
        <f>'Exh C-1 IndirectCostCollection'!L27</f>
        <v>100000</v>
      </c>
      <c r="M27" s="12" t="s">
        <v>171</v>
      </c>
      <c r="N27" s="12"/>
      <c r="O27" s="12"/>
      <c r="P27" s="6"/>
      <c r="Q27" s="302" t="s">
        <v>171</v>
      </c>
      <c r="R27" s="159" t="s">
        <v>23</v>
      </c>
      <c r="S27" s="19"/>
      <c r="T27" s="26"/>
      <c r="U27" s="26"/>
      <c r="V27" s="26"/>
    </row>
    <row r="28" spans="1:22" x14ac:dyDescent="0.2">
      <c r="A28" s="16" t="s">
        <v>22</v>
      </c>
      <c r="C28" s="12">
        <f>'Exh C actual base'!W195</f>
        <v>2981503</v>
      </c>
      <c r="E28" s="158">
        <f t="shared" si="0"/>
        <v>0.31309999999999999</v>
      </c>
      <c r="F28" s="17"/>
      <c r="G28" s="12">
        <f t="shared" si="2"/>
        <v>585838</v>
      </c>
      <c r="I28" s="12">
        <f>ROUND(C28*$I$7,0)</f>
        <v>590338</v>
      </c>
      <c r="M28" s="19"/>
      <c r="N28" s="19"/>
      <c r="O28" s="19"/>
      <c r="Q28" s="303"/>
      <c r="R28" s="160" t="s">
        <v>25</v>
      </c>
      <c r="S28" s="19"/>
    </row>
    <row r="29" spans="1:22" ht="15" x14ac:dyDescent="0.25">
      <c r="C29" s="161"/>
      <c r="E29" s="162"/>
      <c r="F29" s="17"/>
      <c r="G29" s="161"/>
      <c r="I29" s="161"/>
      <c r="J29" s="17"/>
      <c r="K29" s="161"/>
      <c r="M29" s="161"/>
      <c r="N29" s="161"/>
      <c r="O29" s="161"/>
      <c r="Q29" s="304"/>
      <c r="R29" s="93"/>
      <c r="S29" s="19"/>
    </row>
    <row r="30" spans="1:22" ht="15.75" thickBot="1" x14ac:dyDescent="0.3">
      <c r="A30" s="16" t="s">
        <v>24</v>
      </c>
      <c r="C30" s="15">
        <f>SUM(C9:C29)</f>
        <v>9522328</v>
      </c>
      <c r="E30" s="163">
        <f>ROUND(SUM(E9:E29),3)</f>
        <v>1</v>
      </c>
      <c r="F30" s="17"/>
      <c r="G30" s="15">
        <f>G37</f>
        <v>1871088</v>
      </c>
      <c r="H30" s="17"/>
      <c r="I30" s="15">
        <f>SUM(I9:I29)</f>
        <v>1885422</v>
      </c>
      <c r="J30" s="17"/>
      <c r="K30" s="15">
        <f>SUM(K9:K29)</f>
        <v>711582</v>
      </c>
      <c r="L30" s="17"/>
      <c r="M30" s="15">
        <f>SUM(M9:M29)</f>
        <v>552705</v>
      </c>
      <c r="N30" s="15"/>
      <c r="O30" s="15">
        <f>SUM(O9:O26)</f>
        <v>16155</v>
      </c>
      <c r="P30" s="21"/>
      <c r="Q30" s="301">
        <f>SUM(Q9:Q29)</f>
        <v>-406</v>
      </c>
      <c r="R30" s="93"/>
      <c r="S30" s="19"/>
    </row>
    <row r="31" spans="1:22" ht="15.75" thickTop="1" x14ac:dyDescent="0.25">
      <c r="C31" s="21">
        <f>'Exh C actual base'!W197</f>
        <v>9522328</v>
      </c>
      <c r="E31" s="176"/>
      <c r="F31" s="17"/>
      <c r="G31" s="21"/>
      <c r="H31" s="17"/>
      <c r="I31" s="21"/>
      <c r="J31" s="17"/>
      <c r="K31" s="21">
        <f>'Exh C-1 IndirectCostCollection'!L30</f>
        <v>711582</v>
      </c>
      <c r="L31" s="17"/>
      <c r="M31" s="21"/>
      <c r="N31" s="21"/>
      <c r="O31" s="21"/>
      <c r="P31" s="21"/>
      <c r="Q31" s="21"/>
      <c r="R31" s="93"/>
      <c r="S31" s="19"/>
    </row>
    <row r="32" spans="1:22" ht="15" x14ac:dyDescent="0.25">
      <c r="A32" s="164"/>
      <c r="B32" s="164"/>
      <c r="C32" s="165" t="s">
        <v>282</v>
      </c>
      <c r="D32" s="165"/>
      <c r="E32" s="166"/>
      <c r="F32" s="165"/>
      <c r="G32" s="166"/>
      <c r="H32" s="166"/>
      <c r="I32" s="166"/>
      <c r="J32" s="166"/>
      <c r="K32" s="165" t="s">
        <v>283</v>
      </c>
      <c r="L32" s="166"/>
      <c r="M32" s="249"/>
      <c r="N32" s="168"/>
      <c r="O32" s="167"/>
      <c r="P32" s="85"/>
      <c r="Q32" s="169" t="s">
        <v>232</v>
      </c>
      <c r="R32" s="93"/>
      <c r="S32" s="19"/>
    </row>
    <row r="33" spans="1:19" ht="15" x14ac:dyDescent="0.25">
      <c r="A33" s="164"/>
      <c r="B33" s="164"/>
      <c r="D33" s="165"/>
      <c r="E33" s="165"/>
      <c r="F33" s="165"/>
      <c r="G33" s="165"/>
      <c r="H33" s="166"/>
      <c r="I33" s="166"/>
      <c r="J33" s="166"/>
      <c r="K33" s="308" t="s">
        <v>26</v>
      </c>
      <c r="L33" s="166"/>
      <c r="M33" s="166"/>
      <c r="N33" s="165"/>
      <c r="O33" s="165"/>
      <c r="P33" s="85"/>
      <c r="Q33" s="164"/>
      <c r="R33" s="93"/>
      <c r="S33" s="19"/>
    </row>
    <row r="34" spans="1:19" ht="15" x14ac:dyDescent="0.25">
      <c r="A34" s="164" t="s">
        <v>280</v>
      </c>
      <c r="B34" s="164"/>
      <c r="C34" s="2" t="str">
        <f>A3</f>
        <v>FY 2022</v>
      </c>
      <c r="D34" s="164"/>
      <c r="E34" s="164" t="s">
        <v>98</v>
      </c>
      <c r="F34" s="170"/>
      <c r="G34" s="305">
        <f>'Exh E-1 actual pool'!N68</f>
        <v>1887808</v>
      </c>
      <c r="H34" s="164"/>
      <c r="I34" s="164"/>
      <c r="J34" s="170"/>
      <c r="K34" s="165"/>
      <c r="L34" s="164"/>
      <c r="M34" s="165"/>
      <c r="N34" s="165"/>
      <c r="O34" s="165"/>
      <c r="P34" s="85"/>
      <c r="Q34" s="60"/>
      <c r="R34" s="93"/>
      <c r="S34" s="19"/>
    </row>
    <row r="35" spans="1:19" ht="15" x14ac:dyDescent="0.25">
      <c r="A35" s="164" t="s">
        <v>336</v>
      </c>
      <c r="B35" s="164"/>
      <c r="C35" s="164" t="s">
        <v>405</v>
      </c>
      <c r="D35" s="164"/>
      <c r="E35" s="164" t="s">
        <v>8</v>
      </c>
      <c r="F35" s="170"/>
      <c r="G35" s="307">
        <v>-16720</v>
      </c>
      <c r="H35" s="270" t="s">
        <v>12</v>
      </c>
      <c r="I35" s="164"/>
      <c r="J35" s="170"/>
      <c r="K35" s="165"/>
      <c r="L35" s="164"/>
      <c r="M35" s="165"/>
      <c r="N35" s="165"/>
      <c r="O35" s="165"/>
      <c r="P35" s="85"/>
      <c r="Q35" s="60"/>
      <c r="R35" s="93"/>
      <c r="S35" s="19"/>
    </row>
    <row r="36" spans="1:19" ht="15" x14ac:dyDescent="0.25">
      <c r="A36" s="164"/>
      <c r="B36" s="164"/>
      <c r="C36" s="164"/>
      <c r="D36" s="164"/>
      <c r="E36" s="164"/>
      <c r="F36" s="170"/>
      <c r="G36" s="59"/>
      <c r="H36" s="164"/>
      <c r="I36" s="164"/>
      <c r="J36" s="170"/>
      <c r="K36" s="165"/>
      <c r="L36" s="164"/>
      <c r="M36" s="165"/>
      <c r="N36" s="165"/>
      <c r="O36" s="165"/>
      <c r="P36" s="85"/>
      <c r="Q36" s="60"/>
      <c r="R36" s="93"/>
      <c r="S36" s="19"/>
    </row>
    <row r="37" spans="1:19" ht="15.75" thickBot="1" x14ac:dyDescent="0.3">
      <c r="A37" s="164"/>
      <c r="B37" s="164"/>
      <c r="C37" s="164"/>
      <c r="D37" s="164"/>
      <c r="E37" s="164"/>
      <c r="F37" s="170"/>
      <c r="G37" s="306">
        <f>SUM(G34:G36)</f>
        <v>1871088</v>
      </c>
      <c r="H37" s="164"/>
      <c r="I37" s="164"/>
      <c r="J37" s="170"/>
      <c r="K37" s="165"/>
      <c r="L37" s="164"/>
      <c r="M37" s="165"/>
      <c r="N37" s="165"/>
      <c r="O37" s="165"/>
      <c r="P37" s="85"/>
      <c r="Q37" s="60"/>
      <c r="R37" s="93"/>
      <c r="S37" s="19"/>
    </row>
    <row r="38" spans="1:19" ht="15.75" thickTop="1" x14ac:dyDescent="0.25">
      <c r="A38" s="164"/>
      <c r="B38" s="164"/>
      <c r="C38" s="164"/>
      <c r="D38" s="164"/>
      <c r="H38" s="164"/>
      <c r="I38" s="164"/>
      <c r="J38" s="170"/>
      <c r="K38" s="165"/>
      <c r="L38" s="164"/>
      <c r="M38" s="165"/>
      <c r="N38" s="165"/>
      <c r="O38" s="165"/>
      <c r="P38" s="85"/>
      <c r="Q38" s="60"/>
      <c r="R38" s="93"/>
      <c r="S38" s="19"/>
    </row>
    <row r="39" spans="1:19" s="93" customFormat="1" ht="15" x14ac:dyDescent="0.25">
      <c r="A39" s="299" t="s">
        <v>71</v>
      </c>
      <c r="B39" s="299"/>
      <c r="C39" s="164"/>
      <c r="D39" s="164"/>
      <c r="E39" s="164"/>
      <c r="F39" s="164"/>
      <c r="G39" s="164"/>
      <c r="H39" s="164"/>
      <c r="I39" s="164"/>
      <c r="J39" s="164"/>
      <c r="K39" s="164"/>
      <c r="L39" s="164"/>
      <c r="M39" s="164"/>
      <c r="N39" s="164"/>
      <c r="O39" s="164"/>
      <c r="P39" s="164"/>
      <c r="Q39" s="164"/>
    </row>
    <row r="40" spans="1:19" ht="15.75" x14ac:dyDescent="0.25">
      <c r="A40" s="395" t="s">
        <v>449</v>
      </c>
      <c r="B40" s="395"/>
      <c r="C40" s="395"/>
      <c r="D40" s="395"/>
      <c r="E40" s="395"/>
      <c r="F40" s="395"/>
      <c r="G40" s="395"/>
      <c r="H40" s="395"/>
      <c r="I40" s="395"/>
      <c r="J40" s="395"/>
      <c r="K40" s="395"/>
      <c r="L40" s="395"/>
      <c r="M40" s="395"/>
      <c r="N40" s="395"/>
      <c r="O40" s="395"/>
      <c r="P40" s="395"/>
      <c r="Q40" s="395"/>
      <c r="R40" s="19"/>
      <c r="S40" s="19"/>
    </row>
    <row r="41" spans="1:19" x14ac:dyDescent="0.2">
      <c r="F41" s="17"/>
      <c r="G41" s="254"/>
      <c r="J41" s="17"/>
      <c r="K41" s="254"/>
      <c r="M41" s="254"/>
      <c r="N41" s="254"/>
      <c r="O41" s="254"/>
      <c r="P41" s="255"/>
      <c r="Q41" s="21"/>
      <c r="R41" s="19"/>
      <c r="S41" s="19"/>
    </row>
    <row r="42" spans="1:19" ht="64.5" customHeight="1" x14ac:dyDescent="0.2">
      <c r="A42" s="396" t="s">
        <v>448</v>
      </c>
      <c r="B42" s="396"/>
      <c r="C42" s="396"/>
      <c r="D42" s="396"/>
      <c r="E42" s="396"/>
      <c r="F42" s="396"/>
      <c r="G42" s="396"/>
      <c r="H42" s="396"/>
      <c r="I42" s="396"/>
      <c r="J42" s="396"/>
      <c r="K42" s="396"/>
      <c r="L42" s="396"/>
      <c r="M42" s="396"/>
      <c r="N42" s="396"/>
      <c r="O42" s="396"/>
      <c r="P42" s="396"/>
      <c r="Q42" s="396"/>
      <c r="R42" s="19"/>
      <c r="S42" s="19"/>
    </row>
    <row r="43" spans="1:19" x14ac:dyDescent="0.2">
      <c r="A43" s="256"/>
      <c r="B43" s="256"/>
      <c r="C43" s="256"/>
      <c r="D43" s="256"/>
      <c r="E43" s="256"/>
      <c r="F43" s="256"/>
      <c r="G43" s="256"/>
      <c r="H43" s="256"/>
      <c r="I43" s="256"/>
      <c r="J43" s="256"/>
      <c r="K43" s="256"/>
      <c r="L43" s="256"/>
      <c r="M43" s="256"/>
      <c r="N43" s="256"/>
      <c r="O43" s="256"/>
      <c r="P43" s="256"/>
      <c r="Q43" s="256"/>
      <c r="R43" s="19"/>
      <c r="S43" s="19"/>
    </row>
    <row r="44" spans="1:19" ht="15.75" x14ac:dyDescent="0.25">
      <c r="A44" s="395" t="s">
        <v>447</v>
      </c>
      <c r="B44" s="395"/>
      <c r="C44" s="395"/>
      <c r="D44" s="395"/>
      <c r="E44" s="395"/>
      <c r="F44" s="395"/>
      <c r="G44" s="395"/>
      <c r="H44" s="395"/>
      <c r="I44" s="395"/>
      <c r="J44" s="395"/>
      <c r="K44" s="395"/>
      <c r="L44" s="395"/>
      <c r="M44" s="395"/>
      <c r="N44" s="395"/>
      <c r="O44" s="395"/>
      <c r="P44" s="395"/>
      <c r="Q44" s="395"/>
      <c r="R44" s="19"/>
      <c r="S44" s="19"/>
    </row>
    <row r="45" spans="1:19" x14ac:dyDescent="0.2">
      <c r="A45" s="257"/>
      <c r="B45" s="257"/>
      <c r="C45" s="257"/>
      <c r="D45" s="257"/>
      <c r="E45" s="257"/>
      <c r="F45" s="257"/>
      <c r="G45" s="257"/>
      <c r="H45" s="257"/>
      <c r="I45" s="257"/>
      <c r="J45" s="257"/>
      <c r="K45" s="257"/>
      <c r="L45" s="257"/>
      <c r="M45" s="257"/>
      <c r="N45" s="257"/>
      <c r="O45" s="257"/>
      <c r="P45" s="257"/>
      <c r="Q45" s="257"/>
      <c r="R45" s="19"/>
      <c r="S45" s="19"/>
    </row>
    <row r="46" spans="1:19" ht="63.75" customHeight="1" x14ac:dyDescent="0.25">
      <c r="A46" s="395" t="s">
        <v>446</v>
      </c>
      <c r="B46" s="395"/>
      <c r="C46" s="395"/>
      <c r="D46" s="395"/>
      <c r="E46" s="395"/>
      <c r="F46" s="395"/>
      <c r="G46" s="395"/>
      <c r="H46" s="395"/>
      <c r="I46" s="395"/>
      <c r="J46" s="395"/>
      <c r="K46" s="395"/>
      <c r="L46" s="395"/>
      <c r="M46" s="395"/>
      <c r="N46" s="395"/>
      <c r="O46" s="395"/>
      <c r="P46" s="395"/>
      <c r="Q46" s="395"/>
      <c r="R46" s="19"/>
      <c r="S46" s="19"/>
    </row>
    <row r="47" spans="1:19" x14ac:dyDescent="0.2">
      <c r="A47" s="297"/>
      <c r="B47" s="297"/>
      <c r="C47" s="297"/>
      <c r="D47" s="297"/>
      <c r="E47" s="297"/>
      <c r="F47" s="297"/>
      <c r="G47" s="297"/>
      <c r="H47" s="297"/>
      <c r="I47" s="297"/>
      <c r="J47" s="297"/>
      <c r="K47" s="297"/>
      <c r="L47" s="297"/>
      <c r="M47" s="297"/>
      <c r="N47" s="297"/>
      <c r="O47" s="297"/>
      <c r="P47" s="297"/>
      <c r="Q47" s="297"/>
      <c r="R47" s="19"/>
      <c r="S47" s="19"/>
    </row>
    <row r="48" spans="1:19" ht="30.75" customHeight="1" x14ac:dyDescent="0.25">
      <c r="A48" s="395" t="s">
        <v>290</v>
      </c>
      <c r="B48" s="395"/>
      <c r="C48" s="395"/>
      <c r="D48" s="395"/>
      <c r="E48" s="395"/>
      <c r="F48" s="395"/>
      <c r="G48" s="395"/>
      <c r="H48" s="395"/>
      <c r="I48" s="395"/>
      <c r="J48" s="395"/>
      <c r="K48" s="395"/>
      <c r="L48" s="395"/>
      <c r="M48" s="395"/>
      <c r="N48" s="395"/>
      <c r="O48" s="395"/>
      <c r="P48" s="258"/>
    </row>
    <row r="49" spans="3:10" ht="12.75" customHeight="1" x14ac:dyDescent="0.2">
      <c r="C49" s="171"/>
      <c r="D49" s="171"/>
      <c r="E49" s="171"/>
      <c r="F49" s="171"/>
      <c r="G49" s="171"/>
      <c r="H49" s="171"/>
      <c r="I49" s="171"/>
      <c r="J49" s="171"/>
    </row>
  </sheetData>
  <mergeCells count="8">
    <mergeCell ref="A1:E1"/>
    <mergeCell ref="A2:E2"/>
    <mergeCell ref="B3:E3"/>
    <mergeCell ref="A48:O48"/>
    <mergeCell ref="A44:Q44"/>
    <mergeCell ref="A40:Q40"/>
    <mergeCell ref="A42:Q42"/>
    <mergeCell ref="A46:Q46"/>
  </mergeCells>
  <phoneticPr fontId="7" type="noConversion"/>
  <printOptions headings="1"/>
  <pageMargins left="0.5" right="0.5" top="1.06" bottom="0.5" header="0.5" footer="0.25"/>
  <pageSetup scale="78" orientation="portrait" r:id="rId1"/>
  <headerFooter alignWithMargins="0">
    <oddFooter>&amp;L&amp;F&amp;C&amp;A&amp;RUpdated: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3"/>
  <sheetViews>
    <sheetView zoomScaleNormal="100" workbookViewId="0">
      <pane ySplit="4" topLeftCell="A5" activePane="bottomLeft" state="frozen"/>
      <selection pane="bottomLeft" activeCell="C20" sqref="C20"/>
    </sheetView>
  </sheetViews>
  <sheetFormatPr defaultColWidth="9.140625" defaultRowHeight="12.75" x14ac:dyDescent="0.2"/>
  <cols>
    <col min="1" max="1" width="12.140625" style="12" customWidth="1"/>
    <col min="2" max="2" width="19.7109375" style="12" customWidth="1"/>
    <col min="3" max="3" width="14.5703125" style="12" customWidth="1"/>
    <col min="4" max="4" width="42.5703125" style="12" customWidth="1"/>
    <col min="5" max="5" width="17.140625" style="12" customWidth="1"/>
    <col min="6" max="6" width="19.7109375" style="12" customWidth="1"/>
    <col min="7" max="16384" width="9.140625" style="12"/>
  </cols>
  <sheetData>
    <row r="1" spans="1:6" ht="18.75" x14ac:dyDescent="0.3">
      <c r="A1" s="380" t="str">
        <f>Entity</f>
        <v>Name of Tribe</v>
      </c>
      <c r="B1" s="380"/>
      <c r="C1" s="380"/>
      <c r="E1" s="172" t="s">
        <v>182</v>
      </c>
    </row>
    <row r="3" spans="1:6" ht="19.5" thickBot="1" x14ac:dyDescent="0.35">
      <c r="A3" s="279" t="str">
        <f>'start here-do not delete'!D31</f>
        <v>FY 2025</v>
      </c>
      <c r="B3" s="397" t="s">
        <v>355</v>
      </c>
      <c r="C3" s="397"/>
      <c r="D3" s="397"/>
      <c r="E3" s="145"/>
    </row>
    <row r="4" spans="1:6" ht="15.75" x14ac:dyDescent="0.25">
      <c r="A4" s="173"/>
      <c r="B4" s="173"/>
      <c r="C4" s="6"/>
      <c r="D4" s="6"/>
    </row>
    <row r="5" spans="1:6" ht="15.75" x14ac:dyDescent="0.25">
      <c r="A5" s="173"/>
      <c r="B5" s="173"/>
      <c r="C5" s="6"/>
      <c r="D5" s="6"/>
    </row>
    <row r="6" spans="1:6" ht="15" x14ac:dyDescent="0.25">
      <c r="A6" s="2"/>
      <c r="B6" s="2"/>
      <c r="C6" s="43" t="str">
        <f>'start here-do not delete'!D30</f>
        <v>FY 2022</v>
      </c>
      <c r="D6" s="59"/>
      <c r="E6" s="43" t="str">
        <f>+A3</f>
        <v>FY 2025</v>
      </c>
      <c r="F6" s="2"/>
    </row>
    <row r="7" spans="1:6" ht="15.75" thickBot="1" x14ac:dyDescent="0.3">
      <c r="A7" s="2"/>
      <c r="B7" s="2"/>
      <c r="C7" s="45" t="s">
        <v>99</v>
      </c>
      <c r="D7" s="59"/>
      <c r="E7" s="45" t="s">
        <v>126</v>
      </c>
      <c r="F7" s="2"/>
    </row>
    <row r="8" spans="1:6" ht="15" x14ac:dyDescent="0.25">
      <c r="A8" s="2"/>
      <c r="B8" s="2"/>
      <c r="C8" s="2"/>
      <c r="D8" s="59"/>
      <c r="E8" s="2"/>
      <c r="F8" s="2"/>
    </row>
    <row r="9" spans="1:6" ht="15" x14ac:dyDescent="0.25">
      <c r="A9" s="2"/>
      <c r="B9" s="2"/>
      <c r="C9" s="2"/>
      <c r="D9" s="59"/>
      <c r="E9" s="2"/>
      <c r="F9" s="2"/>
    </row>
    <row r="10" spans="1:6" ht="15" x14ac:dyDescent="0.25">
      <c r="A10" s="2" t="s">
        <v>129</v>
      </c>
      <c r="B10" s="2"/>
      <c r="C10" s="310">
        <f>'Exh E-1 actual pool'!N68</f>
        <v>1887808</v>
      </c>
      <c r="D10" s="2" t="s">
        <v>280</v>
      </c>
      <c r="E10" s="305">
        <f>'Exh E-2 proposed pool'!N68</f>
        <v>1993560</v>
      </c>
      <c r="F10" s="2" t="s">
        <v>281</v>
      </c>
    </row>
    <row r="11" spans="1:6" ht="15" x14ac:dyDescent="0.25">
      <c r="A11" s="59" t="s">
        <v>405</v>
      </c>
      <c r="B11" s="2" t="s">
        <v>8</v>
      </c>
      <c r="C11" s="309">
        <f>'Exh B Carryforward'!G35</f>
        <v>-16720</v>
      </c>
      <c r="D11" s="325" t="s">
        <v>439</v>
      </c>
      <c r="E11" s="59" t="s">
        <v>229</v>
      </c>
      <c r="F11" s="2"/>
    </row>
    <row r="12" spans="1:6" ht="15" x14ac:dyDescent="0.25">
      <c r="A12" s="59" t="str">
        <f>C6</f>
        <v>FY 2022</v>
      </c>
      <c r="B12" s="2" t="s">
        <v>8</v>
      </c>
      <c r="C12" s="47" t="s">
        <v>229</v>
      </c>
      <c r="D12" s="39"/>
      <c r="E12" s="307">
        <f>'Exh B Carryforward'!Q30</f>
        <v>-406</v>
      </c>
      <c r="F12" s="2" t="s">
        <v>284</v>
      </c>
    </row>
    <row r="13" spans="1:6" ht="15" x14ac:dyDescent="0.25">
      <c r="A13" s="2"/>
      <c r="B13" s="2"/>
      <c r="C13" s="47"/>
      <c r="D13" s="39"/>
      <c r="E13" s="2"/>
      <c r="F13" s="2"/>
    </row>
    <row r="14" spans="1:6" ht="15.75" thickBot="1" x14ac:dyDescent="0.3">
      <c r="A14" s="2" t="s">
        <v>130</v>
      </c>
      <c r="B14" s="2"/>
      <c r="C14" s="306">
        <f>SUM(C10:C11)</f>
        <v>1871088</v>
      </c>
      <c r="D14" s="2"/>
      <c r="E14" s="311">
        <f>SUM(E10+E12)</f>
        <v>1993154</v>
      </c>
      <c r="F14" s="2"/>
    </row>
    <row r="15" spans="1:6" ht="15.75" thickTop="1" x14ac:dyDescent="0.25">
      <c r="A15" s="2"/>
      <c r="B15" s="2"/>
      <c r="C15" s="2"/>
      <c r="D15" s="2"/>
      <c r="E15" s="2"/>
      <c r="F15" s="2"/>
    </row>
    <row r="16" spans="1:6" ht="15" x14ac:dyDescent="0.25">
      <c r="A16" s="2"/>
      <c r="B16" s="2"/>
      <c r="C16" s="2"/>
      <c r="D16" s="2"/>
      <c r="E16" s="2"/>
      <c r="F16" s="2"/>
    </row>
    <row r="17" spans="1:6" ht="15.75" thickBot="1" x14ac:dyDescent="0.3">
      <c r="A17" s="2" t="s">
        <v>326</v>
      </c>
      <c r="B17" s="2"/>
      <c r="C17" s="312">
        <f>'Exh C actual base'!W197</f>
        <v>9522328</v>
      </c>
      <c r="D17" s="2" t="s">
        <v>282</v>
      </c>
      <c r="E17" s="312">
        <f>'Exh D proposed base'!O191</f>
        <v>10380600</v>
      </c>
      <c r="F17" s="2" t="s">
        <v>285</v>
      </c>
    </row>
    <row r="18" spans="1:6" ht="15.75" thickTop="1" x14ac:dyDescent="0.25">
      <c r="A18" s="2"/>
      <c r="B18" s="2"/>
      <c r="C18" s="2"/>
      <c r="D18" s="2"/>
      <c r="E18" s="39"/>
      <c r="F18" s="2"/>
    </row>
    <row r="19" spans="1:6" ht="15" x14ac:dyDescent="0.25">
      <c r="A19" s="2"/>
      <c r="B19" s="2"/>
      <c r="C19" s="39"/>
      <c r="D19" s="47"/>
      <c r="E19" s="39"/>
      <c r="F19" s="2"/>
    </row>
    <row r="20" spans="1:6" ht="15.75" thickBot="1" x14ac:dyDescent="0.3">
      <c r="A20" s="2" t="s">
        <v>148</v>
      </c>
      <c r="B20" s="2"/>
      <c r="C20" s="175">
        <f>ROUND(C14/C17,4)</f>
        <v>0.19650000000000001</v>
      </c>
      <c r="D20" s="59"/>
      <c r="E20" s="175">
        <f>ROUND(E14/E17,4)</f>
        <v>0.192</v>
      </c>
      <c r="F20" s="2" t="s">
        <v>357</v>
      </c>
    </row>
    <row r="21" spans="1:6" ht="15.75" thickTop="1" x14ac:dyDescent="0.25">
      <c r="A21" s="99"/>
      <c r="B21" s="2"/>
      <c r="C21" s="2"/>
      <c r="D21" s="2"/>
      <c r="E21" s="2"/>
      <c r="F21" s="2"/>
    </row>
    <row r="31" spans="1:6" x14ac:dyDescent="0.2">
      <c r="E31" s="6"/>
    </row>
    <row r="33" spans="5:5" x14ac:dyDescent="0.2">
      <c r="E33" s="6"/>
    </row>
  </sheetData>
  <protectedRanges>
    <protectedRange sqref="C11" name="Range1"/>
  </protectedRanges>
  <customSheetViews>
    <customSheetView guid="{55322F06-EF2B-4EBF-91FC-6C830D0D22C9}" fitToPage="1" showRuler="0">
      <selection activeCell="J11" sqref="J11"/>
      <pageMargins left="0.75" right="0.75" top="1" bottom="1" header="0.5" footer="0.5"/>
      <pageSetup orientation="portrait" r:id="rId1"/>
      <headerFooter alignWithMargins="0">
        <oddFooter>&amp;LSchedule A-2&amp;C&amp;A&amp;RUpdated: &amp;D</oddFooter>
      </headerFooter>
    </customSheetView>
    <customSheetView guid="{EC77BDF0-E4AB-4C37-A286-B132C795CB0B}" fitToPage="1" showRuler="0">
      <selection activeCell="J11" sqref="J11"/>
      <pageMargins left="0.75" right="0.75" top="1" bottom="1" header="0.5" footer="0.5"/>
      <pageSetup orientation="portrait" r:id="rId2"/>
      <headerFooter alignWithMargins="0">
        <oddFooter>&amp;LSchedule A-2&amp;C&amp;A&amp;RUpdated: &amp;D</oddFooter>
      </headerFooter>
    </customSheetView>
    <customSheetView guid="{96FAF5F8-BD57-4EDE-AC8B-7E6854529246}" fitToPage="1" showRuler="0">
      <selection activeCell="J11" sqref="J11"/>
      <pageMargins left="0.75" right="0.75" top="1" bottom="1" header="0.5" footer="0.5"/>
      <pageSetup orientation="portrait" r:id="rId3"/>
      <headerFooter alignWithMargins="0">
        <oddFooter>&amp;LSchedule A-2&amp;C&amp;A&amp;RUpdated: &amp;D</oddFooter>
      </headerFooter>
    </customSheetView>
  </customSheetViews>
  <mergeCells count="2">
    <mergeCell ref="A1:C1"/>
    <mergeCell ref="B3:D3"/>
  </mergeCells>
  <phoneticPr fontId="7" type="noConversion"/>
  <printOptions headings="1"/>
  <pageMargins left="0.5" right="0.5" top="1" bottom="1" header="0.5" footer="0.5"/>
  <pageSetup scale="79" orientation="portrait" r:id="rId4"/>
  <headerFooter alignWithMargins="0">
    <oddFooter>&amp;L&amp;F&amp;C&amp;A&amp;RUpdated: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5"/>
  <sheetViews>
    <sheetView zoomScaleNormal="100" workbookViewId="0">
      <pane ySplit="4" topLeftCell="A5" activePane="bottomLeft" state="frozen"/>
      <selection pane="bottomLeft" activeCell="C16" sqref="C16"/>
    </sheetView>
  </sheetViews>
  <sheetFormatPr defaultColWidth="9.140625" defaultRowHeight="12.75" x14ac:dyDescent="0.2"/>
  <cols>
    <col min="1" max="1" width="12" style="12" customWidth="1"/>
    <col min="2" max="2" width="23.7109375" style="12" customWidth="1"/>
    <col min="3" max="3" width="15.42578125" style="12" customWidth="1"/>
    <col min="4" max="4" width="33.42578125" style="28" bestFit="1" customWidth="1"/>
    <col min="5" max="5" width="16" style="12" customWidth="1"/>
    <col min="6" max="16384" width="9.140625" style="12"/>
  </cols>
  <sheetData>
    <row r="1" spans="1:26" ht="18.75" x14ac:dyDescent="0.3">
      <c r="A1" s="380" t="str">
        <f>Entity</f>
        <v>Name of Tribe</v>
      </c>
      <c r="B1" s="380"/>
      <c r="E1" s="211" t="s">
        <v>406</v>
      </c>
    </row>
    <row r="3" spans="1:26" customFormat="1" ht="19.5" thickBot="1" x14ac:dyDescent="0.35">
      <c r="A3" s="313" t="str">
        <f>'start here-do not delete'!D30</f>
        <v>FY 2022</v>
      </c>
      <c r="B3" s="314" t="s">
        <v>407</v>
      </c>
      <c r="C3" s="314" t="str">
        <f>'start here-do not delete'!D31</f>
        <v>FY 2025</v>
      </c>
      <c r="D3" s="315" t="s">
        <v>408</v>
      </c>
      <c r="E3" s="316"/>
      <c r="F3" s="316"/>
      <c r="G3" s="317"/>
      <c r="H3" s="317"/>
      <c r="I3" s="317"/>
      <c r="J3" s="317"/>
      <c r="K3" s="317"/>
      <c r="L3" s="317"/>
      <c r="M3" s="317"/>
      <c r="N3" s="317"/>
      <c r="O3" s="317"/>
      <c r="P3" s="317"/>
      <c r="Q3" s="317"/>
      <c r="R3" s="317"/>
      <c r="S3" s="317"/>
      <c r="T3" s="317"/>
      <c r="U3" s="317"/>
      <c r="V3" s="317"/>
      <c r="W3" s="317"/>
      <c r="X3" s="317"/>
      <c r="Y3" s="317"/>
      <c r="Z3" s="317"/>
    </row>
    <row r="5" spans="1:26" ht="14.25" x14ac:dyDescent="0.2">
      <c r="A5" s="174"/>
      <c r="B5" s="174"/>
    </row>
    <row r="6" spans="1:26" ht="15" x14ac:dyDescent="0.25">
      <c r="A6" s="2"/>
      <c r="B6" s="2"/>
      <c r="C6" s="2"/>
      <c r="D6" s="48"/>
      <c r="F6" s="2"/>
    </row>
    <row r="7" spans="1:26" ht="15" x14ac:dyDescent="0.25">
      <c r="A7" s="2"/>
      <c r="B7" s="2"/>
      <c r="C7" s="2"/>
      <c r="D7" s="48"/>
      <c r="F7" s="2"/>
    </row>
    <row r="8" spans="1:26" ht="15" x14ac:dyDescent="0.25">
      <c r="A8" s="2"/>
      <c r="B8" s="2"/>
      <c r="C8" s="43" t="str">
        <f>'start here-do not delete'!D30</f>
        <v>FY 2022</v>
      </c>
      <c r="D8" s="49"/>
      <c r="E8" s="43" t="str">
        <f>C3</f>
        <v>FY 2025</v>
      </c>
      <c r="F8" s="2"/>
    </row>
    <row r="9" spans="1:26" ht="15.75" thickBot="1" x14ac:dyDescent="0.3">
      <c r="A9" s="2"/>
      <c r="B9" s="2"/>
      <c r="C9" s="45" t="s">
        <v>99</v>
      </c>
      <c r="D9" s="49"/>
      <c r="E9" s="45" t="s">
        <v>126</v>
      </c>
      <c r="F9" s="2"/>
    </row>
    <row r="10" spans="1:26" ht="15" x14ac:dyDescent="0.25">
      <c r="A10" s="2"/>
      <c r="B10" s="2"/>
      <c r="D10" s="50"/>
      <c r="E10" s="53"/>
      <c r="F10" s="2"/>
    </row>
    <row r="11" spans="1:26" ht="15" x14ac:dyDescent="0.25">
      <c r="A11" s="2"/>
      <c r="B11" s="2"/>
      <c r="C11" s="64"/>
      <c r="D11" s="48"/>
      <c r="E11" s="39"/>
      <c r="F11" s="2"/>
    </row>
    <row r="12" spans="1:26" ht="15" x14ac:dyDescent="0.25">
      <c r="A12" s="2"/>
      <c r="B12" s="2"/>
      <c r="C12" s="64"/>
      <c r="D12" s="48"/>
      <c r="E12" s="2"/>
      <c r="F12" s="2"/>
    </row>
    <row r="13" spans="1:26" ht="15" x14ac:dyDescent="0.25">
      <c r="A13" s="2" t="s">
        <v>129</v>
      </c>
      <c r="B13" s="2"/>
      <c r="C13" s="310">
        <f>'Exh E-1 actual pool'!N68</f>
        <v>1887808</v>
      </c>
      <c r="D13" s="48" t="s">
        <v>280</v>
      </c>
      <c r="E13" s="305">
        <f>'Exh E-2 proposed pool'!N68</f>
        <v>1993560</v>
      </c>
      <c r="F13" s="2" t="s">
        <v>281</v>
      </c>
    </row>
    <row r="14" spans="1:26" ht="15" x14ac:dyDescent="0.25">
      <c r="A14" s="2" t="s">
        <v>286</v>
      </c>
      <c r="B14" s="2"/>
      <c r="C14" s="309"/>
      <c r="D14" s="331" t="s">
        <v>440</v>
      </c>
      <c r="E14" s="307"/>
      <c r="F14" s="2"/>
    </row>
    <row r="15" spans="1:26" ht="15" x14ac:dyDescent="0.25">
      <c r="A15" s="2"/>
      <c r="B15" s="2"/>
      <c r="C15" s="177"/>
      <c r="D15" s="50"/>
      <c r="E15" s="2"/>
      <c r="F15" s="2"/>
    </row>
    <row r="16" spans="1:26" ht="15.75" thickBot="1" x14ac:dyDescent="0.3">
      <c r="A16" s="2" t="s">
        <v>130</v>
      </c>
      <c r="B16" s="2"/>
      <c r="C16" s="311">
        <f>SUM(C13:C15)</f>
        <v>1887808</v>
      </c>
      <c r="D16" s="50"/>
      <c r="E16" s="311">
        <f>SUM(E13:E15)</f>
        <v>1993560</v>
      </c>
      <c r="F16" s="2"/>
    </row>
    <row r="17" spans="1:6" ht="15.75" thickTop="1" x14ac:dyDescent="0.25">
      <c r="A17" s="2"/>
      <c r="B17" s="2"/>
      <c r="C17" s="2"/>
      <c r="D17" s="48"/>
      <c r="E17" s="2"/>
      <c r="F17" s="2"/>
    </row>
    <row r="18" spans="1:6" ht="15" x14ac:dyDescent="0.25">
      <c r="A18" s="2"/>
      <c r="B18" s="2"/>
      <c r="C18" s="2"/>
      <c r="D18" s="48"/>
      <c r="E18" s="2"/>
      <c r="F18" s="2"/>
    </row>
    <row r="19" spans="1:6" ht="15.75" thickBot="1" x14ac:dyDescent="0.3">
      <c r="A19" s="2" t="s">
        <v>326</v>
      </c>
      <c r="B19" s="2"/>
      <c r="C19" s="312">
        <f>'Exh C actual base'!W197</f>
        <v>9522328</v>
      </c>
      <c r="D19" s="50" t="s">
        <v>282</v>
      </c>
      <c r="E19" s="312">
        <f>'Exh D proposed base'!O191</f>
        <v>10380600</v>
      </c>
      <c r="F19" s="2" t="s">
        <v>285</v>
      </c>
    </row>
    <row r="20" spans="1:6" ht="15.75" thickTop="1" x14ac:dyDescent="0.25">
      <c r="A20" s="2"/>
      <c r="B20" s="2"/>
      <c r="C20" s="2"/>
      <c r="D20" s="48"/>
      <c r="E20" s="39"/>
      <c r="F20" s="2"/>
    </row>
    <row r="21" spans="1:6" x14ac:dyDescent="0.2">
      <c r="C21" s="6"/>
      <c r="D21" s="24"/>
      <c r="E21" s="6"/>
    </row>
    <row r="22" spans="1:6" ht="15.75" thickBot="1" x14ac:dyDescent="0.3">
      <c r="A22" s="2" t="s">
        <v>149</v>
      </c>
      <c r="B22" s="2"/>
      <c r="C22" s="175">
        <f>ROUND(C16/C19,4)</f>
        <v>0.1983</v>
      </c>
      <c r="D22" s="51"/>
      <c r="E22" s="175">
        <f>ROUND(E16/E19,4)</f>
        <v>0.192</v>
      </c>
      <c r="F22" s="2" t="s">
        <v>356</v>
      </c>
    </row>
    <row r="23" spans="1:6" ht="13.5" thickTop="1" x14ac:dyDescent="0.2"/>
    <row r="24" spans="1:6" x14ac:dyDescent="0.2">
      <c r="A24" s="6"/>
      <c r="B24" s="6"/>
      <c r="C24" s="112"/>
      <c r="D24" s="30"/>
    </row>
    <row r="25" spans="1:6" x14ac:dyDescent="0.2">
      <c r="A25" s="6"/>
      <c r="B25" s="6"/>
      <c r="C25" s="5"/>
      <c r="D25" s="24"/>
    </row>
    <row r="26" spans="1:6" x14ac:dyDescent="0.2">
      <c r="A26" s="6"/>
      <c r="B26" s="6"/>
      <c r="C26" s="5"/>
      <c r="D26" s="24"/>
    </row>
    <row r="27" spans="1:6" x14ac:dyDescent="0.2">
      <c r="A27" s="6"/>
      <c r="B27" s="6"/>
      <c r="C27" s="5"/>
      <c r="D27" s="24"/>
    </row>
    <row r="28" spans="1:6" x14ac:dyDescent="0.2">
      <c r="A28" s="6"/>
      <c r="B28" s="6"/>
      <c r="C28" s="176"/>
      <c r="D28" s="29"/>
    </row>
    <row r="29" spans="1:6" x14ac:dyDescent="0.2">
      <c r="A29" s="6"/>
      <c r="B29" s="6"/>
      <c r="C29" s="5"/>
      <c r="D29" s="24"/>
    </row>
    <row r="30" spans="1:6" x14ac:dyDescent="0.2">
      <c r="A30" s="6"/>
      <c r="B30" s="6"/>
      <c r="C30" s="3"/>
      <c r="D30" s="24"/>
    </row>
    <row r="31" spans="1:6" x14ac:dyDescent="0.2">
      <c r="A31" s="6"/>
      <c r="B31" s="6"/>
      <c r="C31" s="3"/>
      <c r="D31" s="24"/>
    </row>
    <row r="32" spans="1:6" x14ac:dyDescent="0.2">
      <c r="A32" s="6"/>
      <c r="B32" s="6"/>
      <c r="C32" s="3"/>
      <c r="D32" s="24"/>
    </row>
    <row r="33" spans="1:4" x14ac:dyDescent="0.2">
      <c r="A33" s="6"/>
      <c r="B33" s="6"/>
      <c r="C33" s="6"/>
      <c r="D33" s="24"/>
    </row>
    <row r="34" spans="1:4" x14ac:dyDescent="0.2">
      <c r="A34" s="6"/>
      <c r="B34" s="6"/>
      <c r="C34" s="6"/>
      <c r="D34" s="24"/>
    </row>
    <row r="35" spans="1:4" x14ac:dyDescent="0.2">
      <c r="A35" s="6"/>
      <c r="B35" s="6"/>
      <c r="C35" s="6"/>
      <c r="D35" s="24"/>
    </row>
  </sheetData>
  <customSheetViews>
    <customSheetView guid="{55322F06-EF2B-4EBF-91FC-6C830D0D22C9}" fitToPage="1" showRuler="0">
      <selection activeCell="G18" sqref="G18"/>
      <pageMargins left="0.75" right="0.75" top="1" bottom="1" header="0.5" footer="0.5"/>
      <pageSetup orientation="portrait" r:id="rId1"/>
      <headerFooter alignWithMargins="0">
        <oddFooter>&amp;LSchedule A-3&amp;C&amp;A&amp;RUpdated: &amp;D</oddFooter>
      </headerFooter>
    </customSheetView>
    <customSheetView guid="{EC77BDF0-E4AB-4C37-A286-B132C795CB0B}" fitToPage="1" showRuler="0">
      <selection activeCell="G18" sqref="G18"/>
      <pageMargins left="0.75" right="0.75" top="1" bottom="1" header="0.5" footer="0.5"/>
      <pageSetup orientation="portrait" r:id="rId2"/>
      <headerFooter alignWithMargins="0">
        <oddFooter>&amp;LSchedule A-3&amp;C&amp;A&amp;RUpdated: &amp;D</oddFooter>
      </headerFooter>
    </customSheetView>
    <customSheetView guid="{96FAF5F8-BD57-4EDE-AC8B-7E6854529246}" fitToPage="1" showRuler="0">
      <selection activeCell="G18" sqref="G18"/>
      <pageMargins left="0.75" right="0.75" top="1" bottom="1" header="0.5" footer="0.5"/>
      <pageSetup orientation="portrait" r:id="rId3"/>
      <headerFooter alignWithMargins="0">
        <oddFooter>&amp;LSchedule A-3&amp;C&amp;A&amp;RUpdated: &amp;D</oddFooter>
      </headerFooter>
    </customSheetView>
  </customSheetViews>
  <mergeCells count="1">
    <mergeCell ref="A1:B1"/>
  </mergeCells>
  <phoneticPr fontId="7" type="noConversion"/>
  <printOptions headings="1"/>
  <pageMargins left="0.5" right="0.5" top="1" bottom="1" header="0.5" footer="0.5"/>
  <pageSetup scale="66" orientation="portrait" r:id="rId4"/>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start here-do not delete</vt:lpstr>
      <vt:lpstr>Rate Info Sheet</vt:lpstr>
      <vt:lpstr>Sample Audit Page</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 Carryforward</vt:lpstr>
      <vt:lpstr>Exh A-1 Rate (FCF)</vt:lpstr>
      <vt:lpstr>Exh A-2  Rate (Pro-Fin)</vt:lpstr>
      <vt:lpstr>Entity</vt:lpstr>
      <vt:lpstr>'Exh A-1 Rate (FCF)'!Print_Area</vt:lpstr>
      <vt:lpstr>'Exh A-2  Rate (Pro-Fin)'!Print_Area</vt:lpstr>
      <vt:lpstr>'Exh B Carryforward'!Print_Area</vt:lpstr>
      <vt:lpstr>'Exh C actual base'!Print_Area</vt:lpstr>
      <vt:lpstr>'Exh C-1 IndirectCostCollection'!Print_Area</vt:lpstr>
      <vt:lpstr>'Exh D proposed base'!Print_Area</vt:lpstr>
      <vt:lpstr>'Exh E-1 actual pool'!Print_Area</vt:lpstr>
      <vt:lpstr>'Exh E-2 proposed pool'!Print_Area</vt:lpstr>
      <vt:lpstr>'Exh F reconciliation'!Print_Area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2024-05-10T22:32:52Z</cp:lastPrinted>
  <dcterms:created xsi:type="dcterms:W3CDTF">2004-03-26T21:50:53Z</dcterms:created>
  <dcterms:modified xsi:type="dcterms:W3CDTF">2024-10-02T16:25:50Z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