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heyyab\Desktop\Miscellaneos Documents\Emerging Leaders Application\4 - Team Project\Website Updates\Nonprofit Organizations\V2\Sample\"/>
    </mc:Choice>
  </mc:AlternateContent>
  <xr:revisionPtr revIDLastSave="0" documentId="13_ncr:1_{0AE57455-A7DF-4CE5-8689-25212318D74E}" xr6:coauthVersionLast="47" xr6:coauthVersionMax="47" xr10:uidLastSave="{00000000-0000-0000-0000-000000000000}"/>
  <bookViews>
    <workbookView xWindow="-120" yWindow="-120" windowWidth="29040" windowHeight="15840" tabRatio="891" xr2:uid="{00000000-000D-0000-FFFF-FFFF00000000}"/>
  </bookViews>
  <sheets>
    <sheet name="Start Here" sheetId="1" r:id="rId1"/>
    <sheet name="Exh A -Rate Info-Subawards $25K" sheetId="32" r:id="rId2"/>
    <sheet name="Exh A -Rate Info-Subawards $50K" sheetId="36" r:id="rId3"/>
    <sheet name="Exh B-Summary-Subaward $25K" sheetId="33" r:id="rId4"/>
    <sheet name="Exh B-Summary-Subawards $50K" sheetId="35" r:id="rId5"/>
    <sheet name="Exh C- Indir SW&amp;F" sheetId="8" r:id="rId6"/>
    <sheet name="Exh D-Subawards $25K" sheetId="10" r:id="rId7"/>
    <sheet name="Exh D-Subawards $50k" sheetId="34" r:id="rId8"/>
    <sheet name="Exh E- SEFA" sheetId="21" r:id="rId9"/>
    <sheet name="Exh F- Contract&amp;Other" sheetId="17" r:id="rId10"/>
    <sheet name="Exh G- Depr" sheetId="14" r:id="rId11"/>
    <sheet name="Exh H-Direct Allocation" sheetId="29" r:id="rId12"/>
  </sheets>
  <externalReferences>
    <externalReference r:id="rId13"/>
    <externalReference r:id="rId14"/>
  </externalReferences>
  <definedNames>
    <definedName name="\0">#N/A</definedName>
    <definedName name="\A">#N/A</definedName>
    <definedName name="\F">#N/A</definedName>
    <definedName name="ACCOUNT" localSheetId="1">#REF!</definedName>
    <definedName name="ACCOUNT" localSheetId="2">#REF!</definedName>
    <definedName name="ACCOUNT">#REF!</definedName>
    <definedName name="CREDIT" localSheetId="1">#REF!</definedName>
    <definedName name="CREDIT" localSheetId="2">#REF!</definedName>
    <definedName name="CREDIT">#REF!</definedName>
    <definedName name="Daeschler_OH" localSheetId="1">#REF!</definedName>
    <definedName name="Daeschler_OH" localSheetId="2">#REF!</definedName>
    <definedName name="Daeschler_OH">#REF!</definedName>
    <definedName name="DEBIT" localSheetId="1">#REF!</definedName>
    <definedName name="DEBIT" localSheetId="2">#REF!</definedName>
    <definedName name="DEBIT">#REF!</definedName>
    <definedName name="Entity" localSheetId="3">'[1]D1-Review Steps'!$B$1</definedName>
    <definedName name="Entity" localSheetId="4">'[1]D1-Review Steps'!$B$1</definedName>
    <definedName name="Entity">'[1]D1-Review Steps'!$B$1</definedName>
    <definedName name="Fac_Sal" localSheetId="1">#REF!</definedName>
    <definedName name="Fac_Sal" localSheetId="2">#REF!</definedName>
    <definedName name="Fac_Sal">#REF!</definedName>
    <definedName name="Facil_Misc_7736" localSheetId="1">#REF!</definedName>
    <definedName name="Facil_Misc_7736" localSheetId="2">#REF!</definedName>
    <definedName name="Facil_Misc_7736">#REF!</definedName>
    <definedName name="GA_Pool2" localSheetId="1">#REF!</definedName>
    <definedName name="GA_Pool2" localSheetId="2">#REF!</definedName>
    <definedName name="GA_Pool2">#REF!</definedName>
    <definedName name="Level">'[2]D(1) Review Steps'!$C$3</definedName>
    <definedName name="Misc_7780" localSheetId="1">#REF!</definedName>
    <definedName name="Misc_7780" localSheetId="2">#REF!</definedName>
    <definedName name="Misc_7780">#REF!</definedName>
    <definedName name="Negotiator">'[2]D(1) Review Steps'!$B$3</definedName>
    <definedName name="Pool3_Libr" localSheetId="1">#REF!</definedName>
    <definedName name="Pool3_Libr" localSheetId="2">#REF!</definedName>
    <definedName name="Pool3_Libr">#REF!</definedName>
    <definedName name="Pool4_Research" localSheetId="1">#REF!</definedName>
    <definedName name="Pool4_Research" localSheetId="2">#REF!</definedName>
    <definedName name="Pool4_Research">#REF!</definedName>
    <definedName name="_xlnm.Print_Area" localSheetId="3">'Exh B-Summary-Subaward $25K'!$A$1:$P$52</definedName>
    <definedName name="_xlnm.Print_Area" localSheetId="4">'Exh B-Summary-Subawards $50K'!$A$1:$T$51</definedName>
    <definedName name="_xlnm.Print_Area" localSheetId="5">'Exh C- Indir SW&amp;F'!$A$1:$E$45</definedName>
    <definedName name="_xlnm.Print_Area" localSheetId="6">'Exh D-Subawards $25K'!$A$1:$M$34</definedName>
    <definedName name="_xlnm.Print_Area" localSheetId="7">'Exh D-Subawards $50k'!$A$1:$M$31</definedName>
    <definedName name="_xlnm.Print_Area" localSheetId="8">'Exh E- SEFA'!$A$1:$G$22</definedName>
    <definedName name="_xlnm.Print_Area" localSheetId="9">'Exh F- Contract&amp;Other'!$A$1:$C$33</definedName>
    <definedName name="_xlnm.Print_Area" localSheetId="10">'Exh G- Depr'!$A$1:$H$42</definedName>
    <definedName name="_xlnm.Print_Area" localSheetId="0">'Start Here'!$A$1:$G$35</definedName>
    <definedName name="_xlnm.Print_Area">#N/A</definedName>
    <definedName name="_xlnm.Print_Titles" localSheetId="5">'Exh C- Indir SW&amp;F'!$9:$12</definedName>
    <definedName name="ProFY">'[2]D(1) Review Steps'!$B$2</definedName>
    <definedName name="SB" localSheetId="1">#REF!</definedName>
    <definedName name="SB" localSheetId="2">#REF!</definedName>
    <definedName name="SB">#REF!</definedName>
    <definedName name="tblendowmentlisting" localSheetId="1">#REF!</definedName>
    <definedName name="tblendowmentlisting" localSheetId="2">#REF!</definedName>
    <definedName name="tblendowmentlisting">#REF!</definedName>
    <definedName name="TRIAL" localSheetId="1">#REF!</definedName>
    <definedName name="TRIAL" localSheetId="2">#REF!</definedName>
    <definedName name="TRIAL">#REF!</definedName>
    <definedName name="Z_55322F06_EF2B_4EBF_91FC_6C830D0D22C9_.wvu.PrintTitles" localSheetId="5" hidden="1">'Exh C- Indir SW&amp;F'!$3:$12</definedName>
    <definedName name="Z_96FAF5F8_BD57_4EDE_AC8B_7E6854529246_.wvu.PrintTitles" localSheetId="5" hidden="1">'Exh C- Indir SW&amp;F'!$3:$12</definedName>
    <definedName name="Z_EC77BDF0_E4AB_4C37_A286_B132C795CB0B_.wvu.PrintTitles" localSheetId="5" hidden="1">'Exh C- Indir SW&amp;F'!$3:$12</definedName>
  </definedNames>
  <calcPr calcId="191029"/>
  <customWorkbookViews>
    <customWorkbookView name="user - Personal View" guid="{96FAF5F8-BD57-4EDE-AC8B-7E6854529246}" mergeInterval="0" personalView="1" maximized="1" windowWidth="1020" windowHeight="578" tabRatio="953" activeSheetId="10"/>
    <customWorkbookView name="National Business Center - Personal View" guid="{EC77BDF0-E4AB-4C37-A286-B132C795CB0B}" mergeInterval="0" personalView="1" maximized="1" windowWidth="950" windowHeight="597" tabRatio="953" activeSheetId="1"/>
    <customWorkbookView name="Victor Sepulveda - Personal View" guid="{55322F06-EF2B-4EBF-91FC-6C830D0D22C9}" mergeInterval="0" personalView="1" maximized="1" windowWidth="1276" windowHeight="851" tabRatio="953" activeSheetId="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33" l="1"/>
  <c r="A1" i="35"/>
  <c r="A1" i="8"/>
  <c r="A1" i="10"/>
  <c r="A1" i="34"/>
  <c r="A1" i="21"/>
  <c r="A1" i="17"/>
  <c r="A1" i="14"/>
  <c r="A1" i="29"/>
  <c r="A1" i="36"/>
  <c r="A1" i="32"/>
  <c r="B16" i="36"/>
  <c r="B17" i="32"/>
  <c r="C20" i="21"/>
  <c r="K13" i="34"/>
  <c r="K15" i="34"/>
  <c r="E31" i="35" l="1"/>
  <c r="E11" i="35"/>
  <c r="H7" i="35"/>
  <c r="J33" i="35"/>
  <c r="D33" i="35"/>
  <c r="D35" i="35" s="1"/>
  <c r="C33" i="35"/>
  <c r="C35" i="35" s="1"/>
  <c r="M32" i="35"/>
  <c r="E32" i="35"/>
  <c r="H32" i="35" s="1"/>
  <c r="M31" i="35"/>
  <c r="O31" i="35"/>
  <c r="M30" i="35"/>
  <c r="H30" i="35"/>
  <c r="E30" i="35"/>
  <c r="O30" i="35" s="1"/>
  <c r="M29" i="35"/>
  <c r="E29" i="35"/>
  <c r="O29" i="35" s="1"/>
  <c r="M28" i="35"/>
  <c r="B28" i="35"/>
  <c r="E28" i="35" s="1"/>
  <c r="M27" i="35"/>
  <c r="E27" i="35"/>
  <c r="H27" i="35" s="1"/>
  <c r="M26" i="35"/>
  <c r="E26" i="35"/>
  <c r="O26" i="35" s="1"/>
  <c r="M25" i="35"/>
  <c r="F25" i="35"/>
  <c r="E25" i="35"/>
  <c r="O25" i="35" s="1"/>
  <c r="O24" i="35"/>
  <c r="M24" i="35"/>
  <c r="E24" i="35"/>
  <c r="H24" i="35" s="1"/>
  <c r="M23" i="35"/>
  <c r="E23" i="35"/>
  <c r="O23" i="35" s="1"/>
  <c r="K22" i="35"/>
  <c r="M22" i="35" s="1"/>
  <c r="E22" i="35"/>
  <c r="O22" i="35" s="1"/>
  <c r="M21" i="35"/>
  <c r="E21" i="35"/>
  <c r="H21" i="35" s="1"/>
  <c r="M20" i="35"/>
  <c r="E20" i="35"/>
  <c r="O20" i="35" s="1"/>
  <c r="M19" i="35"/>
  <c r="E19" i="35"/>
  <c r="O19" i="35" s="1"/>
  <c r="K18" i="35"/>
  <c r="M18" i="35" s="1"/>
  <c r="E18" i="35"/>
  <c r="M17" i="35"/>
  <c r="E17" i="35"/>
  <c r="O17" i="35" s="1"/>
  <c r="M16" i="35"/>
  <c r="E16" i="35"/>
  <c r="O16" i="35" s="1"/>
  <c r="M15" i="35"/>
  <c r="E15" i="35"/>
  <c r="H15" i="35" s="1"/>
  <c r="M14" i="35"/>
  <c r="E14" i="35"/>
  <c r="F14" i="35" s="1"/>
  <c r="M13" i="35"/>
  <c r="E13" i="35"/>
  <c r="O13" i="35" s="1"/>
  <c r="K12" i="35"/>
  <c r="K33" i="35" s="1"/>
  <c r="K35" i="35" s="1"/>
  <c r="E12" i="35"/>
  <c r="O12" i="35" s="1"/>
  <c r="O11" i="35"/>
  <c r="M11" i="35"/>
  <c r="F11" i="35"/>
  <c r="K9" i="35"/>
  <c r="J9" i="35"/>
  <c r="F9" i="35"/>
  <c r="D9" i="35"/>
  <c r="C9" i="35"/>
  <c r="B9" i="35"/>
  <c r="M8" i="35"/>
  <c r="E8" i="35"/>
  <c r="O8" i="35" s="1"/>
  <c r="M7" i="35"/>
  <c r="M9" i="35" s="1"/>
  <c r="E7" i="35"/>
  <c r="E9" i="35" s="1"/>
  <c r="M13" i="33"/>
  <c r="M14" i="33"/>
  <c r="M15" i="33"/>
  <c r="M16" i="33"/>
  <c r="M17" i="33"/>
  <c r="M19" i="33"/>
  <c r="M20" i="33"/>
  <c r="M21" i="33"/>
  <c r="M23" i="33"/>
  <c r="M24" i="33"/>
  <c r="M25" i="33"/>
  <c r="M26" i="33"/>
  <c r="M27" i="33"/>
  <c r="M28" i="33"/>
  <c r="M29" i="33"/>
  <c r="M30" i="33"/>
  <c r="M31" i="33"/>
  <c r="M32" i="33"/>
  <c r="M11" i="33"/>
  <c r="O7" i="33"/>
  <c r="B28" i="33"/>
  <c r="C9" i="33"/>
  <c r="E7" i="33"/>
  <c r="C33" i="33"/>
  <c r="O21" i="35" l="1"/>
  <c r="Q25" i="35"/>
  <c r="O27" i="35"/>
  <c r="J35" i="35"/>
  <c r="H8" i="35"/>
  <c r="Q8" i="35" s="1"/>
  <c r="Q19" i="35"/>
  <c r="H31" i="35"/>
  <c r="Q31" i="35" s="1"/>
  <c r="H11" i="35"/>
  <c r="O7" i="35"/>
  <c r="O9" i="35" s="1"/>
  <c r="M12" i="35"/>
  <c r="M33" i="35" s="1"/>
  <c r="M35" i="35" s="1"/>
  <c r="B10" i="36" s="1"/>
  <c r="B24" i="36" s="1"/>
  <c r="O15" i="35"/>
  <c r="Q15" i="35" s="1"/>
  <c r="H19" i="35"/>
  <c r="H25" i="35"/>
  <c r="H12" i="35"/>
  <c r="Q30" i="35"/>
  <c r="O32" i="35"/>
  <c r="Q16" i="35"/>
  <c r="E33" i="35"/>
  <c r="E35" i="35" s="1"/>
  <c r="O28" i="35"/>
  <c r="H28" i="35"/>
  <c r="Q24" i="35"/>
  <c r="Q21" i="35"/>
  <c r="Q27" i="35"/>
  <c r="H14" i="35"/>
  <c r="O18" i="35"/>
  <c r="H20" i="35"/>
  <c r="Q20" i="35" s="1"/>
  <c r="H23" i="35"/>
  <c r="Q23" i="35" s="1"/>
  <c r="H26" i="35"/>
  <c r="Q26" i="35" s="1"/>
  <c r="H17" i="35"/>
  <c r="Q17" i="35" s="1"/>
  <c r="H9" i="35"/>
  <c r="B33" i="35"/>
  <c r="B35" i="35" s="1"/>
  <c r="H13" i="35"/>
  <c r="Q13" i="35" s="1"/>
  <c r="O14" i="35"/>
  <c r="H16" i="35"/>
  <c r="H22" i="35"/>
  <c r="Q22" i="35" s="1"/>
  <c r="F18" i="35"/>
  <c r="C35" i="33"/>
  <c r="A2" i="34"/>
  <c r="Q12" i="35" l="1"/>
  <c r="H18" i="35"/>
  <c r="Q14" i="35"/>
  <c r="Q11" i="35"/>
  <c r="Q28" i="35"/>
  <c r="Q7" i="35"/>
  <c r="Q9" i="35" s="1"/>
  <c r="O33" i="35"/>
  <c r="O35" i="35" s="1"/>
  <c r="B22" i="36" s="1"/>
  <c r="F29" i="33"/>
  <c r="D10" i="34"/>
  <c r="I10" i="34" s="1"/>
  <c r="J14" i="34"/>
  <c r="E22" i="10"/>
  <c r="F22" i="10"/>
  <c r="G22" i="10"/>
  <c r="Q18" i="35" l="1"/>
  <c r="K22" i="33"/>
  <c r="M22" i="33" s="1"/>
  <c r="K18" i="33"/>
  <c r="M18" i="33" s="1"/>
  <c r="F25" i="33"/>
  <c r="K12" i="33"/>
  <c r="M12" i="33" s="1"/>
  <c r="M8" i="33"/>
  <c r="M7" i="33"/>
  <c r="E12" i="33"/>
  <c r="E13" i="33"/>
  <c r="H13" i="33" s="1"/>
  <c r="E15" i="33"/>
  <c r="H15" i="33" s="1"/>
  <c r="E16" i="33"/>
  <c r="H16" i="33" s="1"/>
  <c r="E17" i="33"/>
  <c r="H17" i="33" s="1"/>
  <c r="E19" i="33"/>
  <c r="H19" i="33" s="1"/>
  <c r="E20" i="33"/>
  <c r="H20" i="33" s="1"/>
  <c r="E21" i="33"/>
  <c r="H21" i="33" s="1"/>
  <c r="E22" i="33"/>
  <c r="H22" i="33" s="1"/>
  <c r="E23" i="33"/>
  <c r="H23" i="33" s="1"/>
  <c r="E24" i="33"/>
  <c r="H24" i="33" s="1"/>
  <c r="E25" i="33"/>
  <c r="E26" i="33"/>
  <c r="H26" i="33" s="1"/>
  <c r="E27" i="33"/>
  <c r="H27" i="33" s="1"/>
  <c r="E28" i="33"/>
  <c r="H28" i="33" s="1"/>
  <c r="E30" i="33"/>
  <c r="H30" i="33" s="1"/>
  <c r="E31" i="33"/>
  <c r="H31" i="33" s="1"/>
  <c r="E32" i="33"/>
  <c r="H32" i="33" s="1"/>
  <c r="E8" i="33"/>
  <c r="O8" i="33" s="1"/>
  <c r="H7" i="33"/>
  <c r="H25" i="33" l="1"/>
  <c r="O12" i="33"/>
  <c r="H12" i="33"/>
  <c r="O31" i="33"/>
  <c r="O26" i="33"/>
  <c r="O27" i="33"/>
  <c r="O24" i="33"/>
  <c r="O23" i="33"/>
  <c r="O19" i="33"/>
  <c r="O32" i="33"/>
  <c r="O25" i="33"/>
  <c r="O17" i="33"/>
  <c r="O16" i="33"/>
  <c r="O15" i="33"/>
  <c r="O30" i="33"/>
  <c r="O22" i="33"/>
  <c r="O21" i="33"/>
  <c r="O13" i="33"/>
  <c r="Q7" i="33"/>
  <c r="O28" i="33"/>
  <c r="O20" i="33"/>
  <c r="E9" i="33"/>
  <c r="H8" i="33"/>
  <c r="E11" i="33"/>
  <c r="E29" i="33"/>
  <c r="H29" i="33" s="1"/>
  <c r="J19" i="34"/>
  <c r="I19" i="34"/>
  <c r="I21" i="34" s="1"/>
  <c r="H19" i="34"/>
  <c r="K18" i="34"/>
  <c r="K17" i="34"/>
  <c r="K16" i="34"/>
  <c r="K14" i="34"/>
  <c r="H11" i="34"/>
  <c r="G11" i="34" s="1"/>
  <c r="F11" i="34" s="1"/>
  <c r="E11" i="34" s="1"/>
  <c r="K33" i="33"/>
  <c r="J33" i="33"/>
  <c r="B33" i="33"/>
  <c r="E18" i="33"/>
  <c r="E14" i="33"/>
  <c r="K9" i="33"/>
  <c r="J9" i="33"/>
  <c r="F9" i="33"/>
  <c r="D9" i="33"/>
  <c r="B9" i="33"/>
  <c r="F11" i="33" l="1"/>
  <c r="H11" i="33" s="1"/>
  <c r="F14" i="33"/>
  <c r="H14" i="33"/>
  <c r="F18" i="33"/>
  <c r="H18" i="33"/>
  <c r="K19" i="34"/>
  <c r="F29" i="35" s="1"/>
  <c r="O11" i="33"/>
  <c r="O29" i="33"/>
  <c r="O14" i="33"/>
  <c r="O18" i="33"/>
  <c r="E33" i="33"/>
  <c r="E35" i="33" s="1"/>
  <c r="Q15" i="33"/>
  <c r="Q8" i="33"/>
  <c r="Q9" i="33" s="1"/>
  <c r="Q19" i="33"/>
  <c r="Q27" i="33"/>
  <c r="Q30" i="33"/>
  <c r="Q23" i="33"/>
  <c r="Q32" i="33"/>
  <c r="Q17" i="33"/>
  <c r="Q25" i="33"/>
  <c r="Q20" i="33"/>
  <c r="Q28" i="33"/>
  <c r="Q31" i="33"/>
  <c r="Q13" i="33"/>
  <c r="Q21" i="33"/>
  <c r="Q22" i="33"/>
  <c r="Q26" i="33"/>
  <c r="Q16" i="33"/>
  <c r="Q24" i="33"/>
  <c r="H9" i="33"/>
  <c r="Q12" i="33"/>
  <c r="J35" i="33"/>
  <c r="K35" i="33"/>
  <c r="B35" i="33"/>
  <c r="M33" i="33"/>
  <c r="M9" i="33"/>
  <c r="O9" i="33"/>
  <c r="D33" i="33"/>
  <c r="D35" i="33" s="1"/>
  <c r="B38" i="36" l="1"/>
  <c r="H29" i="35"/>
  <c r="F33" i="35"/>
  <c r="F35" i="35" s="1"/>
  <c r="F33" i="33"/>
  <c r="F35" i="33" s="1"/>
  <c r="Q11" i="33"/>
  <c r="Q18" i="33"/>
  <c r="Q14" i="33"/>
  <c r="Q29" i="33"/>
  <c r="O33" i="33"/>
  <c r="O35" i="33" s="1"/>
  <c r="B23" i="32" s="1"/>
  <c r="H33" i="33"/>
  <c r="H35" i="33" s="1"/>
  <c r="M35" i="33"/>
  <c r="Q29" i="35" l="1"/>
  <c r="Q33" i="35" s="1"/>
  <c r="Q35" i="35" s="1"/>
  <c r="H33" i="35"/>
  <c r="H35" i="35" s="1"/>
  <c r="Q33" i="33"/>
  <c r="Q35" i="33" s="1"/>
  <c r="B11" i="32"/>
  <c r="B12" i="32"/>
  <c r="B18" i="32"/>
  <c r="B26" i="32"/>
  <c r="B25" i="32"/>
  <c r="B11" i="36" l="1"/>
  <c r="H38" i="35"/>
  <c r="B41" i="32"/>
  <c r="B43" i="32" s="1"/>
  <c r="K14" i="10"/>
  <c r="A2" i="10"/>
  <c r="I11" i="10" s="1"/>
  <c r="A2" i="21"/>
  <c r="C17" i="21"/>
  <c r="C11" i="21"/>
  <c r="B17" i="36" l="1"/>
  <c r="B18" i="36" s="1"/>
  <c r="B25" i="36"/>
  <c r="B40" i="36" s="1"/>
  <c r="B42" i="36" s="1"/>
  <c r="B12" i="36"/>
  <c r="J22" i="10"/>
  <c r="I22" i="10"/>
  <c r="H22" i="10"/>
  <c r="K21" i="10"/>
  <c r="K20" i="10"/>
  <c r="K19" i="10"/>
  <c r="K18" i="10"/>
  <c r="K17" i="10"/>
  <c r="K16" i="10"/>
  <c r="K15" i="10"/>
  <c r="H12" i="10"/>
  <c r="G12" i="10" s="1"/>
  <c r="F12" i="10" s="1"/>
  <c r="E12" i="10" s="1"/>
  <c r="K22" i="10" l="1"/>
  <c r="D11" i="10"/>
  <c r="A2" i="29" l="1"/>
  <c r="A2" i="14"/>
  <c r="A2" i="17"/>
  <c r="A2" i="8"/>
  <c r="G36" i="29" l="1"/>
  <c r="H33" i="29" s="1"/>
  <c r="C36" i="29"/>
  <c r="D35" i="29" s="1"/>
  <c r="E35" i="29" s="1"/>
  <c r="W35" i="29"/>
  <c r="S35" i="29"/>
  <c r="O35" i="29"/>
  <c r="K35" i="29"/>
  <c r="W34" i="29"/>
  <c r="S34" i="29"/>
  <c r="O34" i="29"/>
  <c r="K34" i="29"/>
  <c r="W33" i="29"/>
  <c r="S33" i="29"/>
  <c r="O33" i="29"/>
  <c r="K33" i="29"/>
  <c r="W32" i="29"/>
  <c r="S32" i="29"/>
  <c r="O32" i="29"/>
  <c r="K32" i="29"/>
  <c r="D32" i="29"/>
  <c r="E32" i="29" s="1"/>
  <c r="W31" i="29"/>
  <c r="S31" i="29"/>
  <c r="O31" i="29"/>
  <c r="K31" i="29"/>
  <c r="W30" i="29"/>
  <c r="S30" i="29"/>
  <c r="O30" i="29"/>
  <c r="K30" i="29"/>
  <c r="W29" i="29"/>
  <c r="S29" i="29"/>
  <c r="O29" i="29"/>
  <c r="K29" i="29"/>
  <c r="W28" i="29"/>
  <c r="S28" i="29"/>
  <c r="O28" i="29"/>
  <c r="K28" i="29"/>
  <c r="S27" i="29"/>
  <c r="W11" i="29"/>
  <c r="Y11" i="29" s="1"/>
  <c r="Y23" i="29" s="1"/>
  <c r="U11" i="29"/>
  <c r="U23" i="29" s="1"/>
  <c r="H28" i="29" l="1"/>
  <c r="H36" i="29" s="1"/>
  <c r="H32" i="29"/>
  <c r="D29" i="29"/>
  <c r="E29" i="29" s="1"/>
  <c r="D30" i="29"/>
  <c r="E30" i="29" s="1"/>
  <c r="D33" i="29"/>
  <c r="E33" i="29" s="1"/>
  <c r="D28" i="29"/>
  <c r="D36" i="29" s="1"/>
  <c r="D31" i="29"/>
  <c r="E31" i="29" s="1"/>
  <c r="D34" i="29"/>
  <c r="E34" i="29" s="1"/>
  <c r="I32" i="29"/>
  <c r="I33" i="29"/>
  <c r="W36" i="29"/>
  <c r="X31" i="29" s="1"/>
  <c r="Y31" i="29" s="1"/>
  <c r="X28" i="29"/>
  <c r="X36" i="29" s="1"/>
  <c r="H31" i="29"/>
  <c r="I31" i="29" s="1"/>
  <c r="H35" i="29"/>
  <c r="K36" i="29"/>
  <c r="L33" i="29" s="1"/>
  <c r="M33" i="29" s="1"/>
  <c r="H30" i="29"/>
  <c r="I30" i="29" s="1"/>
  <c r="H34" i="29"/>
  <c r="I34" i="29" s="1"/>
  <c r="O36" i="29"/>
  <c r="P33" i="29" s="1"/>
  <c r="Q33" i="29" s="1"/>
  <c r="K11" i="29"/>
  <c r="M11" i="29" s="1"/>
  <c r="M23" i="29" s="1"/>
  <c r="S36" i="29"/>
  <c r="T31" i="29" s="1"/>
  <c r="U31" i="29" s="1"/>
  <c r="H29" i="29"/>
  <c r="I29" i="29" s="1"/>
  <c r="I35" i="29"/>
  <c r="O11" i="29"/>
  <c r="X29" i="29" l="1"/>
  <c r="Y29" i="29" s="1"/>
  <c r="I28" i="29"/>
  <c r="I36" i="29" s="1"/>
  <c r="T33" i="29"/>
  <c r="U33" i="29" s="1"/>
  <c r="E28" i="29"/>
  <c r="E36" i="29" s="1"/>
  <c r="T30" i="29"/>
  <c r="U30" i="29" s="1"/>
  <c r="T28" i="29"/>
  <c r="U28" i="29" s="1"/>
  <c r="U36" i="29" s="1"/>
  <c r="T29" i="29"/>
  <c r="U29" i="29" s="1"/>
  <c r="T35" i="29"/>
  <c r="U35" i="29" s="1"/>
  <c r="L31" i="29"/>
  <c r="M31" i="29" s="1"/>
  <c r="L28" i="29"/>
  <c r="X30" i="29"/>
  <c r="Y30" i="29" s="1"/>
  <c r="T34" i="29"/>
  <c r="U34" i="29" s="1"/>
  <c r="Y28" i="29"/>
  <c r="Y36" i="29" s="1"/>
  <c r="T32" i="29"/>
  <c r="U32" i="29" s="1"/>
  <c r="L32" i="29"/>
  <c r="M32" i="29" s="1"/>
  <c r="X35" i="29"/>
  <c r="Y35" i="29" s="1"/>
  <c r="X34" i="29"/>
  <c r="Y34" i="29" s="1"/>
  <c r="X32" i="29"/>
  <c r="Y32" i="29" s="1"/>
  <c r="L30" i="29"/>
  <c r="M30" i="29" s="1"/>
  <c r="L29" i="29"/>
  <c r="M29" i="29" s="1"/>
  <c r="X33" i="29"/>
  <c r="Y33" i="29" s="1"/>
  <c r="P28" i="29"/>
  <c r="Q28" i="29" s="1"/>
  <c r="Q36" i="29" s="1"/>
  <c r="P32" i="29"/>
  <c r="Q32" i="29" s="1"/>
  <c r="L34" i="29"/>
  <c r="M34" i="29" s="1"/>
  <c r="L35" i="29"/>
  <c r="M35" i="29" s="1"/>
  <c r="P29" i="29"/>
  <c r="Q29" i="29" s="1"/>
  <c r="P35" i="29"/>
  <c r="Q35" i="29" s="1"/>
  <c r="P34" i="29"/>
  <c r="Q34" i="29" s="1"/>
  <c r="P31" i="29"/>
  <c r="Q31" i="29" s="1"/>
  <c r="P30" i="29"/>
  <c r="Q30" i="29" s="1"/>
  <c r="Q11" i="29"/>
  <c r="Q23" i="29" s="1"/>
  <c r="C11" i="29"/>
  <c r="T36" i="29" l="1"/>
  <c r="P36" i="29"/>
  <c r="L36" i="29"/>
  <c r="M28" i="29"/>
  <c r="M36" i="29" s="1"/>
  <c r="G11" i="29"/>
  <c r="I11" i="29" s="1"/>
  <c r="I23" i="29" s="1"/>
  <c r="E11" i="29"/>
  <c r="E23" i="29" s="1"/>
  <c r="B28" i="17" l="1"/>
  <c r="B29" i="17" s="1"/>
  <c r="B18" i="17"/>
  <c r="B19" i="17" s="1"/>
  <c r="B28" i="8"/>
  <c r="D28" i="8"/>
  <c r="D29" i="8" s="1"/>
  <c r="B19" i="32" l="1"/>
  <c r="D9" i="8"/>
  <c r="D13" i="8"/>
  <c r="B13" i="32" l="1"/>
  <c r="D17" i="8"/>
  <c r="D16" i="8"/>
  <c r="D15" i="8"/>
  <c r="D14" i="8"/>
  <c r="D12" i="8"/>
  <c r="D11" i="8"/>
  <c r="D10" i="8"/>
  <c r="G18" i="14" l="1"/>
  <c r="C28" i="17" l="1"/>
  <c r="B6" i="8" l="1"/>
  <c r="D6" i="8" s="1"/>
  <c r="D19" i="8" l="1"/>
  <c r="B19" i="8"/>
  <c r="B31" i="8" s="1"/>
  <c r="D31" i="8" l="1"/>
  <c r="D20" i="8"/>
  <c r="G13" i="14"/>
  <c r="G14" i="14"/>
  <c r="G15" i="14"/>
  <c r="G19" i="14"/>
  <c r="G20" i="14"/>
  <c r="G21" i="14"/>
  <c r="G12" i="14"/>
  <c r="G22" i="14" l="1"/>
  <c r="G24" i="14" l="1"/>
  <c r="E24" i="14"/>
  <c r="C24" i="14"/>
</calcChain>
</file>

<file path=xl/sharedStrings.xml><?xml version="1.0" encoding="utf-8"?>
<sst xmlns="http://schemas.openxmlformats.org/spreadsheetml/2006/main" count="614" uniqueCount="351">
  <si>
    <t>Indirect</t>
  </si>
  <si>
    <t>Actual</t>
  </si>
  <si>
    <t>Total</t>
  </si>
  <si>
    <t>1/</t>
  </si>
  <si>
    <t>2/</t>
  </si>
  <si>
    <t>Depreciation</t>
  </si>
  <si>
    <t>%</t>
  </si>
  <si>
    <t>Direct</t>
  </si>
  <si>
    <t xml:space="preserve">  Maintenance</t>
  </si>
  <si>
    <t xml:space="preserve">  IT</t>
  </si>
  <si>
    <t xml:space="preserve">  Administration</t>
  </si>
  <si>
    <t xml:space="preserve">  Program</t>
  </si>
  <si>
    <t xml:space="preserve">  Admin Building</t>
  </si>
  <si>
    <t xml:space="preserve">  Building B</t>
  </si>
  <si>
    <t xml:space="preserve">  Building C</t>
  </si>
  <si>
    <t xml:space="preserve">  Capital Improvement, Admin Building</t>
  </si>
  <si>
    <t>Land</t>
  </si>
  <si>
    <t>Buildings &amp; Improvements:</t>
  </si>
  <si>
    <t>Equipment:</t>
  </si>
  <si>
    <t>The established capital threshold for capitalizing equipment is:</t>
  </si>
  <si>
    <t>Indirect Cost Pool</t>
  </si>
  <si>
    <t xml:space="preserve"> </t>
  </si>
  <si>
    <t>Expense</t>
  </si>
  <si>
    <t>Service Provider</t>
  </si>
  <si>
    <t>Amount</t>
  </si>
  <si>
    <t>Revisions to employee health benefits and retirement plan</t>
  </si>
  <si>
    <t>N/A</t>
  </si>
  <si>
    <t>(fill in the blank)</t>
  </si>
  <si>
    <t xml:space="preserve">  Human Resources</t>
  </si>
  <si>
    <t>XYZ Management Groups</t>
  </si>
  <si>
    <t>Description</t>
  </si>
  <si>
    <t>Salaries</t>
  </si>
  <si>
    <t>Pest control service</t>
  </si>
  <si>
    <t>ABC Pest Control</t>
  </si>
  <si>
    <t>x</t>
  </si>
  <si>
    <t>A</t>
  </si>
  <si>
    <t>B</t>
  </si>
  <si>
    <t>C</t>
  </si>
  <si>
    <t>D</t>
  </si>
  <si>
    <t>E</t>
  </si>
  <si>
    <t>F</t>
  </si>
  <si>
    <t>G</t>
  </si>
  <si>
    <t>H</t>
  </si>
  <si>
    <t>General Management</t>
  </si>
  <si>
    <t>Subaward</t>
  </si>
  <si>
    <t>Fundraising</t>
  </si>
  <si>
    <t>Outreach</t>
  </si>
  <si>
    <t>Insurance</t>
  </si>
  <si>
    <t>Occupancy</t>
  </si>
  <si>
    <t>Postage and Shipping</t>
  </si>
  <si>
    <t>Printing and Publication</t>
  </si>
  <si>
    <t>Equipment Rental</t>
  </si>
  <si>
    <t>Telephone &amp; Internet</t>
  </si>
  <si>
    <t>Dues and Subscriptions</t>
  </si>
  <si>
    <t>Repair &amp; Maintenance</t>
  </si>
  <si>
    <t>Executive Director</t>
  </si>
  <si>
    <t>Asst. to Exec. Dir.</t>
  </si>
  <si>
    <t>VP of Administration</t>
  </si>
  <si>
    <t>VP of Operations</t>
  </si>
  <si>
    <t>Asst. to VP of Operations</t>
  </si>
  <si>
    <t xml:space="preserve">Included </t>
  </si>
  <si>
    <t>State Unemployment</t>
  </si>
  <si>
    <t>Total Indirect Salaries &amp; Fringes</t>
  </si>
  <si>
    <t>Salaries 1/</t>
  </si>
  <si>
    <t>As Indirect 2/</t>
  </si>
  <si>
    <t>Human Resources</t>
  </si>
  <si>
    <t>Procurement</t>
  </si>
  <si>
    <t>Project #</t>
  </si>
  <si>
    <t>Subawardee Name</t>
  </si>
  <si>
    <t>xx</t>
  </si>
  <si>
    <t>xxx</t>
  </si>
  <si>
    <t>xxxx</t>
  </si>
  <si>
    <t>xxxxx</t>
  </si>
  <si>
    <t>Multi-Year</t>
  </si>
  <si>
    <t>Awards</t>
  </si>
  <si>
    <t>Amount of</t>
  </si>
  <si>
    <t>Allowable</t>
  </si>
  <si>
    <t>Amount to</t>
  </si>
  <si>
    <t>Exclude</t>
  </si>
  <si>
    <t>Program Title</t>
  </si>
  <si>
    <t>Environmental Protection Agency:</t>
  </si>
  <si>
    <t xml:space="preserve"> Program A</t>
  </si>
  <si>
    <t xml:space="preserve">     Subtotal EPA</t>
  </si>
  <si>
    <t>Department of Agriculture:</t>
  </si>
  <si>
    <t xml:space="preserve">     Subtotal Agriculture</t>
  </si>
  <si>
    <t xml:space="preserve"> Program B</t>
  </si>
  <si>
    <r>
      <rPr>
        <b/>
        <sz val="12"/>
        <rFont val="Times New Roman"/>
        <family val="1"/>
      </rPr>
      <t>1/</t>
    </r>
    <r>
      <rPr>
        <sz val="12"/>
        <rFont val="Times New Roman"/>
        <family val="1"/>
      </rPr>
      <t xml:space="preserve"> Land is NOT a depreciable asset (2CFR200, Subpart E, Section 200.436 (c)(1))</t>
    </r>
  </si>
  <si>
    <t>Finance &amp; Accounting</t>
  </si>
  <si>
    <t>IT</t>
  </si>
  <si>
    <t>Bad Debts</t>
  </si>
  <si>
    <t>Travel &amp; Training</t>
  </si>
  <si>
    <t>IT Services</t>
  </si>
  <si>
    <t xml:space="preserve">DEF Tech </t>
  </si>
  <si>
    <t>Interests</t>
  </si>
  <si>
    <t>SW</t>
  </si>
  <si>
    <t>Distribution Base</t>
  </si>
  <si>
    <t>Donations</t>
  </si>
  <si>
    <t>Penalties</t>
  </si>
  <si>
    <t xml:space="preserve">Bank Fees </t>
  </si>
  <si>
    <t>Exhibit G - Depreciation Schedule Summary</t>
  </si>
  <si>
    <t xml:space="preserve">     Total Federal Expenditures</t>
  </si>
  <si>
    <t xml:space="preserve">IT Staff </t>
  </si>
  <si>
    <t xml:space="preserve">Purchasing Staff  </t>
  </si>
  <si>
    <t xml:space="preserve">HR Staff </t>
  </si>
  <si>
    <t xml:space="preserve"> Program C</t>
  </si>
  <si>
    <t xml:space="preserve"> Program D</t>
  </si>
  <si>
    <t>(This schedule is required if Contractual Services/Professional Services and Other /Miscellaneous costs are included in the indirect cost pool)</t>
  </si>
  <si>
    <t xml:space="preserve">Detail of Indirect Other/Miscellaneous </t>
  </si>
  <si>
    <t xml:space="preserve">Detail of Indirect Contractual/Professional  Services - </t>
  </si>
  <si>
    <t>(This schedule is required if depreciation is included in the indirect cost pool)</t>
  </si>
  <si>
    <t>Volunteer Services</t>
  </si>
  <si>
    <t>Fringe Benefits</t>
  </si>
  <si>
    <t>Membership</t>
  </si>
  <si>
    <t>Misc/Other</t>
  </si>
  <si>
    <t>Expenses</t>
  </si>
  <si>
    <t>Bad Debt</t>
  </si>
  <si>
    <t>Bank Fees (Credit Card Fees)</t>
  </si>
  <si>
    <t>Interest Costs</t>
  </si>
  <si>
    <t>Miscellaneous (Gifts &amp; Awards)</t>
  </si>
  <si>
    <t>Travel (Entertainment)</t>
  </si>
  <si>
    <t>Subawards &gt; $25,000</t>
  </si>
  <si>
    <t>Penalties (Late Fees)</t>
  </si>
  <si>
    <t>Federal % Calculation</t>
  </si>
  <si>
    <t>Cost Details</t>
  </si>
  <si>
    <t>Description of Purchased Services</t>
  </si>
  <si>
    <t>Exhibit F - Contractual Services/Professional Services and Other /Miscellaneous Costs</t>
  </si>
  <si>
    <t>Exhibit A</t>
  </si>
  <si>
    <t>Exhibit B</t>
  </si>
  <si>
    <t>Exhibit C</t>
  </si>
  <si>
    <t>Exhibit D</t>
  </si>
  <si>
    <t>Exhibit E</t>
  </si>
  <si>
    <t>Exhibit F</t>
  </si>
  <si>
    <t>Indirect Salaries, Wages, and Fringes Details</t>
  </si>
  <si>
    <t>Schedule of Expenditures of Federal Awards (SEFA)</t>
  </si>
  <si>
    <t>Exhibit G</t>
  </si>
  <si>
    <t>Depreciation (needed if claiming depreciation in the indirect cost pool)</t>
  </si>
  <si>
    <t>Medical &amp; Dental Insurance</t>
  </si>
  <si>
    <t>Payroll Taxes (FICA)</t>
  </si>
  <si>
    <t>Workers' Comp Insurance</t>
  </si>
  <si>
    <t>Other (specify)</t>
  </si>
  <si>
    <t>Notes:</t>
  </si>
  <si>
    <t xml:space="preserve">   Subtotal Fringe Benefits</t>
  </si>
  <si>
    <t xml:space="preserve">    Total Salaries </t>
  </si>
  <si>
    <t xml:space="preserve">3/ Costs are treated as indirect costs and should not be allowed as direct charges on the federal grants and contracts.  </t>
  </si>
  <si>
    <t>Exhibits Index:</t>
  </si>
  <si>
    <t>Rate Information</t>
  </si>
  <si>
    <t>Subawards Schedule</t>
  </si>
  <si>
    <t>From Exh B</t>
  </si>
  <si>
    <t>Select from List</t>
  </si>
  <si>
    <t>Budgeted</t>
  </si>
  <si>
    <t>Notes/Instructions:</t>
  </si>
  <si>
    <t>Explanation</t>
  </si>
  <si>
    <t>Requested Rate</t>
  </si>
  <si>
    <t>Computed Indirect Cost Rate</t>
  </si>
  <si>
    <t>Cost Year</t>
  </si>
  <si>
    <t>Cost Data Based On</t>
  </si>
  <si>
    <t xml:space="preserve">Federal %  </t>
  </si>
  <si>
    <t>Exhibit C - Indirect Salaries and Fringes (S &amp; F)</t>
  </si>
  <si>
    <t>Costs to be Allocated</t>
  </si>
  <si>
    <t>Buildings &amp; Facilities Maint/Admin (SqFt)</t>
  </si>
  <si>
    <t>Communications (FTE)</t>
  </si>
  <si>
    <t>Security (FTE)</t>
  </si>
  <si>
    <t>Utilities (SqFt)</t>
  </si>
  <si>
    <t>Depreciation (SqFt)</t>
  </si>
  <si>
    <t>Contractual Expenses</t>
  </si>
  <si>
    <t>Meetings &amp; Conferences</t>
  </si>
  <si>
    <t>Equipment</t>
  </si>
  <si>
    <t>Materials &amp; Supplies</t>
  </si>
  <si>
    <t>Postage/Courier/Shipping</t>
  </si>
  <si>
    <t>Staff Development/Training</t>
  </si>
  <si>
    <t>Uniforms</t>
  </si>
  <si>
    <t>Utilities-Electric</t>
  </si>
  <si>
    <t>Utilities-Gas</t>
  </si>
  <si>
    <t>Utilities-Water</t>
  </si>
  <si>
    <t>TOTAL</t>
  </si>
  <si>
    <t>SqFt</t>
  </si>
  <si>
    <t>FTE</t>
  </si>
  <si>
    <t>Animal/Plant/Exhibits (Programs)</t>
  </si>
  <si>
    <t>Admissions &amp; Parking</t>
  </si>
  <si>
    <t>Guest Services</t>
  </si>
  <si>
    <t>Public Education &amp; Communications</t>
  </si>
  <si>
    <t>Marketing and PR</t>
  </si>
  <si>
    <t>Management and General (ICP)</t>
  </si>
  <si>
    <t>Total Distributed Costs</t>
  </si>
  <si>
    <t>Exhibit H</t>
  </si>
  <si>
    <t>Direct Allocation Worksheet (if direct allocation is employed)</t>
  </si>
  <si>
    <t xml:space="preserve">Total Cost Reconciliation </t>
  </si>
  <si>
    <t>Total Cost Per Financial Statements</t>
  </si>
  <si>
    <t>Direct Cost Base</t>
  </si>
  <si>
    <t>Excluded Expenses:</t>
  </si>
  <si>
    <t>Fixed w/Carryforward</t>
  </si>
  <si>
    <t>Total Cost Per Proposal</t>
  </si>
  <si>
    <t>Reconciliation Variance</t>
  </si>
  <si>
    <t>Marketing &amp; Promotion</t>
  </si>
  <si>
    <t>Legal-Litigation</t>
  </si>
  <si>
    <t>Lobbying</t>
  </si>
  <si>
    <t>Summary Schedule</t>
  </si>
  <si>
    <r>
      <rPr>
        <b/>
        <sz val="12"/>
        <rFont val="Times New Roman"/>
        <family val="1"/>
      </rPr>
      <t xml:space="preserve">2/ </t>
    </r>
    <r>
      <rPr>
        <sz val="12"/>
        <rFont val="Times New Roman"/>
        <family val="1"/>
      </rPr>
      <t xml:space="preserve">Depreciation claimed as indirect costs </t>
    </r>
    <r>
      <rPr>
        <b/>
        <u/>
        <sz val="12"/>
        <rFont val="Times New Roman"/>
        <family val="1"/>
      </rPr>
      <t>must be supported</t>
    </r>
    <r>
      <rPr>
        <sz val="12"/>
        <rFont val="Times New Roman"/>
        <family val="1"/>
      </rPr>
      <t xml:space="preserve"> by a detailed depreciation schedule </t>
    </r>
  </si>
  <si>
    <t xml:space="preserve">and provided upon request. This schedule should contain an asset description, date of purchase </t>
  </si>
  <si>
    <t>or completion, method of purchase, full life expectancy, total costs, and yearly depreciation amount.</t>
  </si>
  <si>
    <r>
      <rPr>
        <b/>
        <u/>
        <sz val="12"/>
        <rFont val="Times New Roman"/>
        <family val="1"/>
      </rPr>
      <t xml:space="preserve">Note: </t>
    </r>
    <r>
      <rPr>
        <sz val="12"/>
        <rFont val="Times New Roman"/>
        <family val="1"/>
      </rPr>
      <t>Assets financed or donated partially or in whole by the Federal Government or related to</t>
    </r>
  </si>
  <si>
    <t xml:space="preserve"> donor organizations or matching requirements are not considered depreciable assets </t>
  </si>
  <si>
    <t>(2CFR200, Subpart E, Section 200.436 (c)(2)(3)).</t>
  </si>
  <si>
    <t xml:space="preserve">   Grounds Maint/Admin (SqFt)</t>
  </si>
  <si>
    <t>Exhibit D - Contract/Subcontract/Subaward Schedule</t>
  </si>
  <si>
    <t xml:space="preserve">Exhibit E - Federal Expenditures </t>
  </si>
  <si>
    <t>Indirect 3/</t>
  </si>
  <si>
    <t>To Exhibit B</t>
  </si>
  <si>
    <t>To Exh. B</t>
  </si>
  <si>
    <t>Expended in</t>
  </si>
  <si>
    <t>Current Year</t>
  </si>
  <si>
    <t>(F-G)</t>
  </si>
  <si>
    <t>FY</t>
  </si>
  <si>
    <t xml:space="preserve">As Direct Cost </t>
  </si>
  <si>
    <t>FY year</t>
  </si>
  <si>
    <t>Up to First $25K</t>
  </si>
  <si>
    <t>1 of 2</t>
  </si>
  <si>
    <t>1. Contract, subcontract, subaward, and subgrant all mean the same for the purpose of this schedule and must be listed if the entity hire third-party individuals/orgranizations to conduct grant/contract program specific work regardless of the source of funding.</t>
  </si>
  <si>
    <t>2. Expand schedule to add years as needed and update the years in columns C-F in order.  We need to see the complete picture of the entire life of the contract. (DO NOT INCLUDE EXPIRED/COMPLETED SUBAWARDS/SUBCONTRACTS)</t>
  </si>
  <si>
    <t>4. This schedule is NOT required for entities if:</t>
  </si>
  <si>
    <t xml:space="preserve">(a) Distribution base is direct salaries base, </t>
  </si>
  <si>
    <t xml:space="preserve">(b) Distribution base is direct salaries and fringes base, </t>
  </si>
  <si>
    <t>(c) If entity has a practice of excluding all direct subaward/subcontracts costs from the rate calculation,</t>
  </si>
  <si>
    <t>(d) If the entity did not incur any subawards/subcontract costs.</t>
  </si>
  <si>
    <t>Award #s</t>
  </si>
  <si>
    <t>Federal Expenditures</t>
  </si>
  <si>
    <t>1/ Actual expenditures must be reconcilable to the audited financial statements (Statement of Functional Expenses), IRS Form 990, Trial Balance, and/or other supporting documentation.</t>
  </si>
  <si>
    <t xml:space="preserve">4/  The non-profit’s fringe benefit policies should be included with the initial proposal submission and in successive proposals if/when policies revised. </t>
  </si>
  <si>
    <t>Fringe Benefits on Above Salaries 4/:</t>
  </si>
  <si>
    <t>2/ If the indirect percentage for any employee is less than 100%, please include a description of the non-profit’s timekeeping system to support compliance with the standards of 2 CFR 200.430(i) [Standards for Documentation of Personnel Expenses]</t>
  </si>
  <si>
    <t>Indirect Costs</t>
  </si>
  <si>
    <t>Cost Elements</t>
  </si>
  <si>
    <t xml:space="preserve">TOTAL  EXPENSES </t>
  </si>
  <si>
    <t>Up to First $50K</t>
  </si>
  <si>
    <t>Check Figure</t>
  </si>
  <si>
    <t>Indirect Cost Proposal - Part 2 (Updated Nov 2024)</t>
  </si>
  <si>
    <t>Duties &amp; Responsibilities 5/</t>
  </si>
  <si>
    <t>Total Unadjusted Direct Costs</t>
  </si>
  <si>
    <t>Total Unadjusted Indirect Costs</t>
  </si>
  <si>
    <t>Must Tie to FS</t>
  </si>
  <si>
    <t>J</t>
  </si>
  <si>
    <t>K</t>
  </si>
  <si>
    <t>J - F - I =</t>
  </si>
  <si>
    <t>Cost names in the non-labor categories can be renamed based on your organization's account reports.</t>
  </si>
  <si>
    <t>Fringe benefits details are required as shown on the exhibit.</t>
  </si>
  <si>
    <t xml:space="preserve">Contractual/Professional Services and Other/Miscellaneous Details </t>
  </si>
  <si>
    <t>Please use this tab to provide the details of depreciation included in the indirect cost pool.</t>
  </si>
  <si>
    <t>This distribution schedule is set up as an example for direct allocation of Overhead Costs to Programs and Other Final Cost Objectives (revenue generating activities).</t>
  </si>
  <si>
    <t>TDC</t>
  </si>
  <si>
    <t>ICP</t>
  </si>
  <si>
    <t>Excluded Costs</t>
  </si>
  <si>
    <t>Please use the applicable Exhibit A to show requested/calculated indirect cost rate and the federal percentage calculation.</t>
  </si>
  <si>
    <t>Final Allocation to Departments:</t>
  </si>
  <si>
    <t>3. Only the first $50,000 of each contract or subcontract is allowable (regardless of the period covered by the contract or subcontract).</t>
  </si>
  <si>
    <t>3. Only the first $25,000 of each contract or subcontract is allowable (regardless of the period covered by the contract or subcontract).</t>
  </si>
  <si>
    <t>Accounting Staff</t>
  </si>
  <si>
    <t>Retirement Fund Contributions</t>
  </si>
  <si>
    <t>Expenditures per Financial Statements</t>
  </si>
  <si>
    <t>Professional Services (see Exh F)</t>
  </si>
  <si>
    <t>Program Supplies</t>
  </si>
  <si>
    <t xml:space="preserve">This tab is designed to summarize the rate calculation. </t>
  </si>
  <si>
    <t xml:space="preserve">Subaward limitation changed as of 1 October 2024. </t>
  </si>
  <si>
    <t>If your organization's fiscal year ends prior to this date, you must use the Exhibit A identified with the $25K subaward limitation version of the calculation.</t>
  </si>
  <si>
    <t>If the fiscal year start on or after 1 October 2024, please use the Exhibit A identified with subawards limitation of $50K.</t>
  </si>
  <si>
    <t xml:space="preserve">Please review the column headings, there are formulas on certain columns and rows. </t>
  </si>
  <si>
    <t>Block of cells highlighted in color are for data entry, please do not touch cells/columns with formulas.</t>
  </si>
  <si>
    <t xml:space="preserve">This tab is designed to provide a single page snapshot of your organization's annual costs factored in to determining indirect cost pool and direct cost base. </t>
  </si>
  <si>
    <t>Total unadjusted costs must tie back to total costs presented on the supplementary file, such as audited financial statements, IRS 990, or P&amp;L, whichever is applicable.</t>
  </si>
  <si>
    <t xml:space="preserve">This tab is designed to show the breakdown of indirect salaries and fringes. </t>
  </si>
  <si>
    <t>Position titles, annual salary amount, time allocated to administrative duties, calculated salary amount allocated to indirect cost pool, and duties considered indirect must be labeled clearly.</t>
  </si>
  <si>
    <t xml:space="preserve">Total Direct Costs or Modified Total Direct Costs require subawards in excess of $25K or $50K (as of 1 October 2024) to be excluded from the rate calculation. </t>
  </si>
  <si>
    <t xml:space="preserve">Please use Exhibit Ds to show subaward exclusions amount calculation. </t>
  </si>
  <si>
    <t>This exhibit is required if your entities federal funds expended in the fiscal year falls below the threshold of $750K or $1 million (as of 1 October 2024) for Single Audit requirement.</t>
  </si>
  <si>
    <t xml:space="preserve">As a general practices, costs with general names typically include series of activities or small costs grouped together. </t>
  </si>
  <si>
    <t>It is challenging to determine allowability when costs are grouped.</t>
  </si>
  <si>
    <t xml:space="preserve">To conduct allowability determination, we require a support schedule showing the expenses grouped under those general names. </t>
  </si>
  <si>
    <t>Please use Exhibit F to provide list of expenses.</t>
  </si>
  <si>
    <t>Direct Cost</t>
  </si>
  <si>
    <t xml:space="preserve">5/  Salaries &amp; wages for employees working on multiple activities or cost objectives must be supported with adequate documentation </t>
  </si>
  <si>
    <t xml:space="preserve">[in accordance with 2CFR200, Subpart E, Section 200.430 (i)] to be eligible for inclusion in the indirect cost pool.  </t>
  </si>
  <si>
    <t xml:space="preserve">The use of estimated percentages of time is allowable for budget estimates; however, a distribution of </t>
  </si>
  <si>
    <t>actual salaries &amp; wages is required to be supported by personnel activity reports or equivalent documentation</t>
  </si>
  <si>
    <t>when employees work on both an indirect cost activity &amp; a direct cost activity.</t>
  </si>
  <si>
    <r>
      <t xml:space="preserve">* Only the </t>
    </r>
    <r>
      <rPr>
        <b/>
        <u/>
        <sz val="12"/>
        <rFont val="Times New Roman"/>
        <family val="1"/>
      </rPr>
      <t xml:space="preserve">first $25,000 </t>
    </r>
    <r>
      <rPr>
        <b/>
        <sz val="12"/>
        <rFont val="Times New Roman"/>
        <family val="1"/>
      </rPr>
      <t>of each contract or subcontract is allowable (regardless of the period covered by the contract or subcontract).</t>
    </r>
  </si>
  <si>
    <r>
      <t xml:space="preserve">* Only the </t>
    </r>
    <r>
      <rPr>
        <b/>
        <u/>
        <sz val="12"/>
        <rFont val="Times New Roman"/>
        <family val="1"/>
      </rPr>
      <t xml:space="preserve">first $50,000 </t>
    </r>
    <r>
      <rPr>
        <b/>
        <sz val="12"/>
        <rFont val="Times New Roman"/>
        <family val="1"/>
      </rPr>
      <t>of each contract or subcontract is allowable (regardless of the period covered by the contract or subcontract).</t>
    </r>
  </si>
  <si>
    <t>Supplies</t>
  </si>
  <si>
    <t>7/</t>
  </si>
  <si>
    <t>8/</t>
  </si>
  <si>
    <t>3/</t>
  </si>
  <si>
    <t>5/</t>
  </si>
  <si>
    <t>9/</t>
  </si>
  <si>
    <t>8/ Unallowable penalties</t>
  </si>
  <si>
    <t>9/ Unallowable entertainment</t>
  </si>
  <si>
    <t>4/</t>
  </si>
  <si>
    <t>6/</t>
  </si>
  <si>
    <t>Consultant/Communication</t>
  </si>
  <si>
    <t>Value of Volunteers added to the proposal</t>
  </si>
  <si>
    <t>Position Title/Description (or Departments 5/)</t>
  </si>
  <si>
    <t>5 of 5</t>
  </si>
  <si>
    <t>4 of 5</t>
  </si>
  <si>
    <t>3 of 4</t>
  </si>
  <si>
    <t>2 of 2</t>
  </si>
  <si>
    <t>1 of 1</t>
  </si>
  <si>
    <t>1 of 4</t>
  </si>
  <si>
    <t>QAN HR Services</t>
  </si>
  <si>
    <t>AMC CPA</t>
  </si>
  <si>
    <t>HR and Payroll Services</t>
  </si>
  <si>
    <t>TMS Legal</t>
  </si>
  <si>
    <t>Local travel with org vehicle for official business</t>
  </si>
  <si>
    <t>Gas</t>
  </si>
  <si>
    <t>Subawards &gt; $50,000</t>
  </si>
  <si>
    <t>Subawards (Exh D)</t>
  </si>
  <si>
    <t>1/ Benefiting fundraising activities</t>
  </si>
  <si>
    <t>Reclassified Costs:</t>
  </si>
  <si>
    <t xml:space="preserve">Exclusions and Unallowable Costs: </t>
  </si>
  <si>
    <t>2/ Unallowable bad debt</t>
  </si>
  <si>
    <t>3/ Unallowable donations made</t>
  </si>
  <si>
    <t>4/ Unallowable interest</t>
  </si>
  <si>
    <t>5/ Unallowable communications consultant</t>
  </si>
  <si>
    <t>6/ Subawards in excess of the first $25K</t>
  </si>
  <si>
    <t>7/ Value of donated program services received</t>
  </si>
  <si>
    <t>Non-Federal Program Costs</t>
  </si>
  <si>
    <t xml:space="preserve">Federal Program Costs </t>
  </si>
  <si>
    <t>Exhibit B - Summary Schedule for FY 2023</t>
  </si>
  <si>
    <t>Other - Self Funded Activities</t>
  </si>
  <si>
    <t>Adjustments for Exclusions and Transfers</t>
  </si>
  <si>
    <t>A + B + C =</t>
  </si>
  <si>
    <t xml:space="preserve">D </t>
  </si>
  <si>
    <t>D + E =</t>
  </si>
  <si>
    <t>G + H =</t>
  </si>
  <si>
    <t>I</t>
  </si>
  <si>
    <t>A + B + C + G =</t>
  </si>
  <si>
    <t>6/ Subawards in excess of the first $50K</t>
  </si>
  <si>
    <t>Costs Excluded from Rate Calculation</t>
  </si>
  <si>
    <t>Subtotal - Non Labor Costs</t>
  </si>
  <si>
    <t>Subtotal - Salaries and Fringes</t>
  </si>
  <si>
    <t>Exhibit B - Summary Schedule for FY 2025</t>
  </si>
  <si>
    <t xml:space="preserve">Following rate calculation accounts for the changes in 2 CFR 200 allowing subawards up to the first $50,000. </t>
  </si>
  <si>
    <t>1 of 3</t>
  </si>
  <si>
    <t>For example, if $25,000 was already included in the base in FY 2022, then none should be included FY 2023.</t>
  </si>
  <si>
    <t>Effective 1 October 2024, the Single Audit requirement threshold changed to $1 million federal expenditures.</t>
  </si>
  <si>
    <t xml:space="preserve">Note: This schedule is required if the entity's federal funds expended is below the Single Audit threshold. </t>
  </si>
  <si>
    <t>Previously, this amount was $750K.</t>
  </si>
  <si>
    <t>Audit and IRS filing services</t>
  </si>
  <si>
    <t>Labor laws compliance review and contract reviews</t>
  </si>
  <si>
    <t>Exhibit H - Overhead Allocation Worksheet</t>
  </si>
  <si>
    <t xml:space="preserve">Note: Optional template for entities using direct allocation methodology for distributing overhead costs to programs and other final cost objectives for indirect cost rate development. </t>
  </si>
  <si>
    <t>Exhibit A- Rates and Details</t>
  </si>
  <si>
    <t>Program Expenses Charged to Federal Grants/Contracts, less adjustments for exclusions</t>
  </si>
  <si>
    <t>ABC International</t>
  </si>
  <si>
    <t>Entity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</si>
</sst>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##,##0_);[Red]\(###,##0\)"/>
    <numFmt numFmtId="166" formatCode="_(* #,##0_);_(* \(#,##0\);_(* &quot;-&quot;??_);_(@_)"/>
    <numFmt numFmtId="167" formatCode="m/d;@"/>
    <numFmt numFmtId="168" formatCode="_(\$* #,##0_);_(\$* \(#,##0\);_(\$* \-_);_(@_)"/>
    <numFmt numFmtId="169" formatCode="0.0%"/>
    <numFmt numFmtId="170" formatCode="_(\$* #,##0_);_(\$* \(#,##0\);_(\$* \-??_);_(@_)"/>
    <numFmt numFmtId="171" formatCode="_(\$* #,##0.00_);_(\$* \(#,##0.00\);_(\$* \-??_);_(@_)"/>
    <numFmt numFmtId="172" formatCode="#,##0\ _$;\-#,##0\ _$"/>
    <numFmt numFmtId="173" formatCode="_(\$* #,##0.00_);_(\$* \(#,##0.00\);_(\$* \-_);_(@_)"/>
    <numFmt numFmtId="174" formatCode="_(\$* #,##0.000_);_(\$* \(#,##0.000\);_(\$* \-_);_(@_)"/>
    <numFmt numFmtId="175" formatCode="_(* #,##0.00_);_(* \(#,##0.00\);_(* \-??_);_(@_)"/>
  </numFmts>
  <fonts count="39" x14ac:knownFonts="1">
    <font>
      <sz val="11"/>
      <name val="Times New Roman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2"/>
      <color indexed="8"/>
      <name val="Times New Roman"/>
      <family val="1"/>
    </font>
    <font>
      <sz val="8"/>
      <name val="Tahoma"/>
      <family val="2"/>
    </font>
    <font>
      <sz val="12"/>
      <color rgb="FFFF0000"/>
      <name val="Times New Roman"/>
      <family val="1"/>
    </font>
    <font>
      <b/>
      <u/>
      <sz val="12"/>
      <name val="Times New Roman"/>
      <family val="1"/>
    </font>
    <font>
      <sz val="12"/>
      <color theme="1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10"/>
      <name val="Times New Roman"/>
      <family val="1"/>
    </font>
    <font>
      <i/>
      <sz val="12"/>
      <name val="Times New Roman"/>
      <family val="1"/>
    </font>
    <font>
      <b/>
      <u/>
      <sz val="12"/>
      <color indexed="8"/>
      <name val="Times New Roman"/>
      <family val="1"/>
    </font>
    <font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color indexed="10"/>
      <name val="Times New Roman"/>
      <family val="1"/>
    </font>
    <font>
      <sz val="9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name val="Times New Roman"/>
      <family val="1"/>
    </font>
    <font>
      <b/>
      <sz val="11"/>
      <name val="Calibri"/>
      <family val="2"/>
    </font>
    <font>
      <b/>
      <i/>
      <u/>
      <sz val="11"/>
      <name val="Times New Roman"/>
      <family val="1"/>
    </font>
    <font>
      <b/>
      <i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8" fillId="0" borderId="0"/>
    <xf numFmtId="0" fontId="9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18" fillId="0" borderId="0">
      <alignment vertical="top"/>
    </xf>
    <xf numFmtId="0" fontId="19" fillId="0" borderId="0" applyNumberFormat="0" applyBorder="0" applyAlignment="0"/>
    <xf numFmtId="0" fontId="8" fillId="0" borderId="0"/>
    <xf numFmtId="0" fontId="2" fillId="0" borderId="0"/>
    <xf numFmtId="0" fontId="8" fillId="0" borderId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0" fillId="0" borderId="0"/>
    <xf numFmtId="175" fontId="30" fillId="0" borderId="0" applyFill="0" applyAlignment="0" applyProtection="0"/>
    <xf numFmtId="9" fontId="30" fillId="0" borderId="0" applyFill="0" applyAlignment="0" applyProtection="0"/>
    <xf numFmtId="171" fontId="30" fillId="0" borderId="0" applyFill="0" applyAlignment="0" applyProtection="0"/>
  </cellStyleXfs>
  <cellXfs count="420">
    <xf numFmtId="0" fontId="0" fillId="0" borderId="0" xfId="0"/>
    <xf numFmtId="3" fontId="8" fillId="0" borderId="0" xfId="2" applyNumberFormat="1" applyFont="1" applyFill="1"/>
    <xf numFmtId="3" fontId="8" fillId="0" borderId="0" xfId="2" applyNumberFormat="1" applyFont="1" applyFill="1" applyAlignment="1">
      <alignment horizontal="center"/>
    </xf>
    <xf numFmtId="3" fontId="5" fillId="0" borderId="0" xfId="2" applyNumberFormat="1" applyFont="1" applyFill="1"/>
    <xf numFmtId="3" fontId="5" fillId="0" borderId="0" xfId="2" applyNumberFormat="1" applyFont="1" applyFill="1" applyBorder="1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3" fontId="7" fillId="0" borderId="0" xfId="2" applyNumberFormat="1" applyFont="1" applyFill="1"/>
    <xf numFmtId="3" fontId="3" fillId="0" borderId="0" xfId="2" applyNumberFormat="1" applyFont="1" applyFill="1"/>
    <xf numFmtId="3" fontId="3" fillId="0" borderId="0" xfId="0" applyNumberFormat="1" applyFont="1" applyFill="1" applyAlignment="1">
      <alignment horizontal="right"/>
    </xf>
    <xf numFmtId="3" fontId="5" fillId="0" borderId="0" xfId="2" applyNumberFormat="1" applyFont="1" applyFill="1" applyAlignment="1">
      <alignment horizontal="center"/>
    </xf>
    <xf numFmtId="3" fontId="5" fillId="0" borderId="4" xfId="2" applyNumberFormat="1" applyFont="1" applyFill="1" applyBorder="1" applyAlignment="1">
      <alignment horizontal="center"/>
    </xf>
    <xf numFmtId="164" fontId="5" fillId="0" borderId="0" xfId="2" applyNumberFormat="1" applyFont="1" applyFill="1"/>
    <xf numFmtId="3" fontId="5" fillId="0" borderId="0" xfId="2" applyNumberFormat="1" applyFont="1" applyFill="1" applyAlignment="1">
      <alignment horizontal="right"/>
    </xf>
    <xf numFmtId="164" fontId="5" fillId="0" borderId="2" xfId="2" applyNumberFormat="1" applyFont="1" applyFill="1" applyBorder="1"/>
    <xf numFmtId="3" fontId="4" fillId="0" borderId="0" xfId="2" applyNumberFormat="1" applyFont="1" applyFill="1"/>
    <xf numFmtId="0" fontId="7" fillId="0" borderId="0" xfId="0" applyFont="1"/>
    <xf numFmtId="0" fontId="3" fillId="0" borderId="0" xfId="0" applyFont="1"/>
    <xf numFmtId="3" fontId="13" fillId="0" borderId="0" xfId="0" applyNumberFormat="1" applyFont="1"/>
    <xf numFmtId="3" fontId="13" fillId="0" borderId="1" xfId="0" applyNumberFormat="1" applyFont="1" applyBorder="1"/>
    <xf numFmtId="0" fontId="5" fillId="0" borderId="0" xfId="0" applyFont="1" applyAlignment="1"/>
    <xf numFmtId="3" fontId="5" fillId="0" borderId="0" xfId="0" applyNumberFormat="1" applyFont="1" applyAlignment="1">
      <alignment horizontal="center"/>
    </xf>
    <xf numFmtId="0" fontId="13" fillId="0" borderId="0" xfId="0" applyFont="1"/>
    <xf numFmtId="0" fontId="20" fillId="0" borderId="0" xfId="0" applyFont="1"/>
    <xf numFmtId="0" fontId="13" fillId="0" borderId="0" xfId="0" applyFont="1" applyAlignment="1">
      <alignment horizontal="left" vertical="top" wrapText="1"/>
    </xf>
    <xf numFmtId="0" fontId="20" fillId="0" borderId="4" xfId="0" applyFont="1" applyBorder="1"/>
    <xf numFmtId="0" fontId="20" fillId="0" borderId="4" xfId="0" applyFont="1" applyBorder="1" applyAlignment="1">
      <alignment horizontal="center" wrapText="1"/>
    </xf>
    <xf numFmtId="0" fontId="20" fillId="0" borderId="0" xfId="0" applyFont="1" applyBorder="1"/>
    <xf numFmtId="0" fontId="20" fillId="0" borderId="0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4" xfId="0" applyFont="1" applyBorder="1" applyAlignment="1">
      <alignment horizontal="center"/>
    </xf>
    <xf numFmtId="3" fontId="13" fillId="0" borderId="2" xfId="0" applyNumberFormat="1" applyFont="1" applyBorder="1"/>
    <xf numFmtId="0" fontId="0" fillId="0" borderId="0" xfId="0" applyBorder="1"/>
    <xf numFmtId="0" fontId="15" fillId="0" borderId="0" xfId="0" applyFont="1" applyFill="1"/>
    <xf numFmtId="3" fontId="4" fillId="0" borderId="0" xfId="2" applyNumberFormat="1" applyFont="1" applyFill="1" applyAlignment="1">
      <alignment horizontal="left"/>
    </xf>
    <xf numFmtId="3" fontId="5" fillId="0" borderId="0" xfId="1" applyNumberFormat="1" applyFont="1" applyFill="1"/>
    <xf numFmtId="3" fontId="5" fillId="0" borderId="0" xfId="1" applyNumberFormat="1" applyFont="1" applyFill="1" applyBorder="1"/>
    <xf numFmtId="3" fontId="4" fillId="0" borderId="0" xfId="2" applyNumberFormat="1" applyFont="1" applyFill="1" applyAlignment="1">
      <alignment horizontal="center"/>
    </xf>
    <xf numFmtId="3" fontId="5" fillId="0" borderId="0" xfId="2" applyNumberFormat="1" applyFont="1" applyFill="1" applyBorder="1" applyAlignment="1">
      <alignment horizontal="right"/>
    </xf>
    <xf numFmtId="164" fontId="4" fillId="0" borderId="0" xfId="2" applyNumberFormat="1" applyFont="1" applyFill="1" applyBorder="1"/>
    <xf numFmtId="3" fontId="5" fillId="0" borderId="2" xfId="2" applyNumberFormat="1" applyFont="1" applyFill="1" applyBorder="1"/>
    <xf numFmtId="10" fontId="13" fillId="0" borderId="0" xfId="0" applyNumberFormat="1" applyFont="1" applyAlignment="1">
      <alignment horizontal="center"/>
    </xf>
    <xf numFmtId="10" fontId="13" fillId="0" borderId="0" xfId="0" applyNumberFormat="1" applyFont="1" applyAlignment="1">
      <alignment horizontal="center" vertical="top" wrapText="1"/>
    </xf>
    <xf numFmtId="3" fontId="10" fillId="0" borderId="0" xfId="2" applyNumberFormat="1" applyFont="1" applyFill="1"/>
    <xf numFmtId="0" fontId="22" fillId="0" borderId="0" xfId="0" applyFont="1"/>
    <xf numFmtId="165" fontId="5" fillId="0" borderId="0" xfId="1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2" applyFont="1" applyFill="1"/>
    <xf numFmtId="3" fontId="23" fillId="0" borderId="0" xfId="0" applyNumberFormat="1" applyFont="1" applyFill="1" applyAlignment="1">
      <alignment horizontal="center"/>
    </xf>
    <xf numFmtId="3" fontId="5" fillId="0" borderId="0" xfId="2" applyNumberFormat="1" applyFont="1" applyFill="1" applyAlignment="1">
      <alignment wrapText="1"/>
    </xf>
    <xf numFmtId="3" fontId="4" fillId="0" borderId="0" xfId="2" applyNumberFormat="1" applyFont="1" applyFill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25" fillId="0" borderId="0" xfId="0" applyFont="1"/>
    <xf numFmtId="3" fontId="13" fillId="0" borderId="0" xfId="0" applyNumberFormat="1" applyFont="1" applyBorder="1"/>
    <xf numFmtId="3" fontId="20" fillId="0" borderId="2" xfId="0" applyNumberFormat="1" applyFont="1" applyBorder="1"/>
    <xf numFmtId="3" fontId="20" fillId="0" borderId="0" xfId="0" applyNumberFormat="1" applyFont="1"/>
    <xf numFmtId="0" fontId="4" fillId="0" borderId="0" xfId="10" applyFont="1" applyFill="1" applyAlignment="1" applyProtection="1">
      <alignment horizontal="left" wrapText="1"/>
      <protection locked="0"/>
    </xf>
    <xf numFmtId="0" fontId="16" fillId="0" borderId="0" xfId="0" applyFont="1" applyAlignment="1">
      <alignment vertical="center"/>
    </xf>
    <xf numFmtId="0" fontId="20" fillId="0" borderId="0" xfId="0" applyFont="1" applyFill="1" applyAlignment="1">
      <alignment horizontal="center"/>
    </xf>
    <xf numFmtId="3" fontId="16" fillId="0" borderId="0" xfId="2" applyNumberFormat="1" applyFont="1" applyFill="1"/>
    <xf numFmtId="3" fontId="5" fillId="0" borderId="0" xfId="2" applyNumberFormat="1" applyFont="1" applyFill="1" applyBorder="1" applyAlignment="1">
      <alignment horizontal="center"/>
    </xf>
    <xf numFmtId="3" fontId="4" fillId="0" borderId="4" xfId="2" applyNumberFormat="1" applyFont="1" applyFill="1" applyBorder="1" applyAlignment="1">
      <alignment horizontal="left"/>
    </xf>
    <xf numFmtId="3" fontId="4" fillId="0" borderId="4" xfId="2" applyNumberFormat="1" applyFont="1" applyFill="1" applyBorder="1" applyAlignment="1">
      <alignment horizontal="center"/>
    </xf>
    <xf numFmtId="14" fontId="5" fillId="0" borderId="0" xfId="0" quotePrefix="1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8" fontId="5" fillId="0" borderId="0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38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5" fillId="0" borderId="0" xfId="0" applyNumberFormat="1" applyFont="1" applyAlignment="1">
      <alignment horizontal="right" vertical="center"/>
    </xf>
    <xf numFmtId="10" fontId="5" fillId="0" borderId="2" xfId="17" applyNumberFormat="1" applyFont="1" applyBorder="1" applyAlignment="1">
      <alignment horizontal="right" vertical="center"/>
    </xf>
    <xf numFmtId="168" fontId="5" fillId="0" borderId="0" xfId="0" applyNumberFormat="1" applyFont="1" applyBorder="1" applyAlignment="1"/>
    <xf numFmtId="0" fontId="4" fillId="0" borderId="0" xfId="0" applyNumberFormat="1" applyFont="1" applyBorder="1" applyAlignment="1" applyProtection="1">
      <alignment horizontal="center"/>
    </xf>
    <xf numFmtId="2" fontId="4" fillId="0" borderId="0" xfId="0" applyNumberFormat="1" applyFont="1" applyBorder="1" applyAlignment="1" applyProtection="1">
      <alignment horizontal="left"/>
    </xf>
    <xf numFmtId="2" fontId="4" fillId="0" borderId="0" xfId="0" applyNumberFormat="1" applyFont="1" applyBorder="1" applyAlignment="1" applyProtection="1">
      <alignment horizontal="center"/>
    </xf>
    <xf numFmtId="168" fontId="5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 applyProtection="1"/>
    <xf numFmtId="168" fontId="5" fillId="0" borderId="0" xfId="0" applyNumberFormat="1" applyFont="1" applyFill="1" applyBorder="1" applyAlignment="1"/>
    <xf numFmtId="168" fontId="5" fillId="0" borderId="0" xfId="0" applyNumberFormat="1" applyFont="1" applyFill="1" applyBorder="1" applyAlignment="1">
      <alignment horizontal="center"/>
    </xf>
    <xf numFmtId="168" fontId="4" fillId="0" borderId="0" xfId="0" applyNumberFormat="1" applyFont="1" applyFill="1" applyBorder="1" applyAlignment="1" applyProtection="1">
      <alignment horizontal="center"/>
    </xf>
    <xf numFmtId="168" fontId="4" fillId="0" borderId="0" xfId="0" applyNumberFormat="1" applyFont="1" applyBorder="1" applyAlignment="1">
      <alignment horizontal="center"/>
    </xf>
    <xf numFmtId="0" fontId="4" fillId="0" borderId="10" xfId="0" applyNumberFormat="1" applyFont="1" applyBorder="1" applyAlignment="1" applyProtection="1"/>
    <xf numFmtId="0" fontId="5" fillId="0" borderId="0" xfId="0" applyNumberFormat="1" applyFont="1" applyBorder="1" applyAlignment="1" applyProtection="1"/>
    <xf numFmtId="10" fontId="5" fillId="0" borderId="0" xfId="0" applyNumberFormat="1" applyFont="1" applyFill="1" applyBorder="1" applyAlignment="1" applyProtection="1"/>
    <xf numFmtId="168" fontId="5" fillId="0" borderId="0" xfId="0" applyNumberFormat="1" applyFont="1" applyFill="1" applyBorder="1" applyAlignment="1" applyProtection="1"/>
    <xf numFmtId="169" fontId="5" fillId="0" borderId="0" xfId="0" applyNumberFormat="1" applyFont="1" applyFill="1" applyBorder="1" applyAlignment="1" applyProtection="1">
      <alignment horizontal="center"/>
    </xf>
    <xf numFmtId="1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168" fontId="5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>
      <alignment horizontal="right"/>
    </xf>
    <xf numFmtId="168" fontId="4" fillId="0" borderId="0" xfId="0" applyNumberFormat="1" applyFont="1" applyBorder="1" applyAlignment="1" applyProtection="1">
      <alignment horizontal="right"/>
    </xf>
    <xf numFmtId="170" fontId="4" fillId="0" borderId="2" xfId="0" applyNumberFormat="1" applyFont="1" applyBorder="1" applyAlignment="1" applyProtection="1">
      <alignment horizontal="right"/>
    </xf>
    <xf numFmtId="171" fontId="4" fillId="0" borderId="0" xfId="0" applyNumberFormat="1" applyFont="1" applyBorder="1" applyAlignment="1" applyProtection="1">
      <alignment horizontal="right"/>
    </xf>
    <xf numFmtId="170" fontId="4" fillId="0" borderId="0" xfId="0" applyNumberFormat="1" applyFont="1" applyBorder="1" applyAlignment="1" applyProtection="1">
      <alignment horizontal="right"/>
    </xf>
    <xf numFmtId="168" fontId="4" fillId="0" borderId="0" xfId="0" applyNumberFormat="1" applyFont="1" applyBorder="1" applyAlignment="1"/>
    <xf numFmtId="43" fontId="5" fillId="0" borderId="0" xfId="5" applyFont="1" applyAlignment="1"/>
    <xf numFmtId="168" fontId="4" fillId="0" borderId="0" xfId="0" applyNumberFormat="1" applyFont="1" applyFill="1" applyBorder="1" applyAlignment="1"/>
    <xf numFmtId="0" fontId="5" fillId="0" borderId="10" xfId="0" applyNumberFormat="1" applyFont="1" applyBorder="1" applyAlignment="1" applyProtection="1"/>
    <xf numFmtId="168" fontId="4" fillId="0" borderId="0" xfId="0" applyNumberFormat="1" applyFont="1" applyFill="1" applyBorder="1" applyAlignment="1">
      <alignment horizontal="center"/>
    </xf>
    <xf numFmtId="43" fontId="5" fillId="0" borderId="0" xfId="5" applyFont="1" applyBorder="1" applyAlignment="1">
      <alignment horizontal="center"/>
    </xf>
    <xf numFmtId="0" fontId="5" fillId="0" borderId="0" xfId="0" applyNumberFormat="1" applyFont="1" applyBorder="1" applyAlignment="1" applyProtection="1">
      <alignment horizontal="center"/>
    </xf>
    <xf numFmtId="171" fontId="4" fillId="0" borderId="0" xfId="0" applyNumberFormat="1" applyFont="1" applyBorder="1" applyAlignment="1" applyProtection="1">
      <alignment horizontal="center"/>
    </xf>
    <xf numFmtId="0" fontId="5" fillId="0" borderId="0" xfId="0" applyNumberFormat="1" applyFont="1" applyBorder="1" applyAlignment="1"/>
    <xf numFmtId="172" fontId="5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/>
    <xf numFmtId="172" fontId="5" fillId="0" borderId="11" xfId="0" applyNumberFormat="1" applyFont="1" applyFill="1" applyBorder="1" applyAlignment="1" applyProtection="1">
      <alignment horizontal="right"/>
    </xf>
    <xf numFmtId="168" fontId="5" fillId="0" borderId="11" xfId="0" applyNumberFormat="1" applyFont="1" applyFill="1" applyBorder="1" applyAlignment="1"/>
    <xf numFmtId="41" fontId="5" fillId="0" borderId="0" xfId="0" applyNumberFormat="1" applyFont="1" applyFill="1" applyBorder="1" applyAlignment="1"/>
    <xf numFmtId="0" fontId="4" fillId="0" borderId="0" xfId="0" applyNumberFormat="1" applyFont="1" applyBorder="1" applyAlignment="1"/>
    <xf numFmtId="172" fontId="5" fillId="0" borderId="2" xfId="0" applyNumberFormat="1" applyFont="1" applyFill="1" applyBorder="1" applyAlignment="1" applyProtection="1">
      <alignment horizontal="right"/>
    </xf>
    <xf numFmtId="10" fontId="5" fillId="0" borderId="2" xfId="17" applyNumberFormat="1" applyFont="1" applyFill="1" applyBorder="1" applyAlignment="1" applyProtection="1">
      <alignment horizontal="center"/>
    </xf>
    <xf numFmtId="170" fontId="5" fillId="0" borderId="2" xfId="18" applyNumberFormat="1" applyFont="1" applyFill="1" applyBorder="1" applyAlignment="1" applyProtection="1"/>
    <xf numFmtId="170" fontId="5" fillId="0" borderId="0" xfId="18" applyNumberFormat="1" applyFont="1" applyFill="1" applyBorder="1" applyAlignment="1" applyProtection="1"/>
    <xf numFmtId="10" fontId="5" fillId="0" borderId="0" xfId="17" applyNumberFormat="1" applyFont="1" applyFill="1" applyBorder="1" applyAlignment="1" applyProtection="1">
      <alignment horizontal="center"/>
    </xf>
    <xf numFmtId="9" fontId="5" fillId="0" borderId="0" xfId="17" applyFont="1" applyFill="1" applyBorder="1" applyAlignment="1" applyProtection="1"/>
    <xf numFmtId="41" fontId="24" fillId="0" borderId="0" xfId="0" applyNumberFormat="1" applyFont="1" applyFill="1" applyBorder="1" applyAlignment="1"/>
    <xf numFmtId="41" fontId="24" fillId="0" borderId="0" xfId="0" applyNumberFormat="1" applyFont="1" applyFill="1" applyBorder="1" applyAlignment="1" applyProtection="1">
      <alignment horizontal="right"/>
    </xf>
    <xf numFmtId="173" fontId="5" fillId="0" borderId="0" xfId="0" applyNumberFormat="1" applyFont="1" applyFill="1" applyBorder="1" applyAlignment="1">
      <alignment horizontal="center"/>
    </xf>
    <xf numFmtId="173" fontId="5" fillId="0" borderId="0" xfId="0" applyNumberFormat="1" applyFont="1" applyFill="1" applyBorder="1" applyAlignment="1"/>
    <xf numFmtId="41" fontId="24" fillId="0" borderId="0" xfId="0" applyNumberFormat="1" applyFont="1" applyBorder="1" applyAlignment="1"/>
    <xf numFmtId="168" fontId="24" fillId="0" borderId="0" xfId="0" applyNumberFormat="1" applyFont="1" applyFill="1" applyBorder="1" applyAlignment="1">
      <alignment horizontal="left"/>
    </xf>
    <xf numFmtId="174" fontId="29" fillId="0" borderId="0" xfId="0" applyNumberFormat="1" applyFont="1" applyFill="1" applyBorder="1" applyAlignment="1"/>
    <xf numFmtId="168" fontId="29" fillId="0" borderId="0" xfId="0" applyNumberFormat="1" applyFont="1" applyBorder="1" applyAlignment="1"/>
    <xf numFmtId="168" fontId="5" fillId="0" borderId="0" xfId="0" quotePrefix="1" applyNumberFormat="1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15" fillId="0" borderId="0" xfId="0" applyNumberFormat="1" applyFont="1" applyBorder="1" applyAlignment="1">
      <alignment horizontal="left" wrapText="1"/>
    </xf>
    <xf numFmtId="166" fontId="5" fillId="0" borderId="1" xfId="5" applyNumberFormat="1" applyFont="1" applyBorder="1" applyAlignment="1">
      <alignment horizontal="right" vertical="center"/>
    </xf>
    <xf numFmtId="0" fontId="13" fillId="0" borderId="0" xfId="0" applyFont="1" applyBorder="1"/>
    <xf numFmtId="38" fontId="5" fillId="0" borderId="0" xfId="0" applyNumberFormat="1" applyFont="1" applyBorder="1"/>
    <xf numFmtId="2" fontId="15" fillId="0" borderId="0" xfId="0" applyNumberFormat="1" applyFont="1" applyAlignment="1">
      <alignment horizontal="left"/>
    </xf>
    <xf numFmtId="3" fontId="4" fillId="0" borderId="0" xfId="2" applyNumberFormat="1" applyFont="1" applyFill="1" applyBorder="1"/>
    <xf numFmtId="3" fontId="10" fillId="0" borderId="0" xfId="2" applyNumberFormat="1" applyFont="1" applyFill="1" applyBorder="1"/>
    <xf numFmtId="3" fontId="8" fillId="0" borderId="0" xfId="2" applyNumberFormat="1" applyFont="1" applyFill="1" applyBorder="1"/>
    <xf numFmtId="38" fontId="5" fillId="0" borderId="0" xfId="0" applyNumberFormat="1" applyFont="1" applyAlignment="1">
      <alignment vertical="center"/>
    </xf>
    <xf numFmtId="38" fontId="5" fillId="0" borderId="9" xfId="0" applyNumberFormat="1" applyFont="1" applyBorder="1" applyAlignment="1">
      <alignment vertical="center"/>
    </xf>
    <xf numFmtId="38" fontId="5" fillId="0" borderId="2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vertical="center"/>
    </xf>
    <xf numFmtId="167" fontId="5" fillId="0" borderId="0" xfId="0" quotePrefix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166" fontId="5" fillId="0" borderId="9" xfId="5" applyNumberFormat="1" applyFont="1" applyBorder="1" applyAlignment="1">
      <alignment vertical="center"/>
    </xf>
    <xf numFmtId="166" fontId="5" fillId="0" borderId="0" xfId="5" applyNumberFormat="1" applyFont="1" applyAlignment="1">
      <alignment horizontal="right" vertical="center"/>
    </xf>
    <xf numFmtId="0" fontId="15" fillId="0" borderId="0" xfId="0" applyNumberFormat="1" applyFont="1" applyBorder="1" applyAlignment="1"/>
    <xf numFmtId="0" fontId="4" fillId="0" borderId="0" xfId="0" applyFont="1" applyBorder="1" applyAlignment="1"/>
    <xf numFmtId="0" fontId="4" fillId="0" borderId="0" xfId="0" applyFont="1" applyAlignment="1"/>
    <xf numFmtId="0" fontId="5" fillId="0" borderId="0" xfId="0" applyFont="1" applyFill="1" applyAlignment="1"/>
    <xf numFmtId="3" fontId="5" fillId="0" borderId="0" xfId="2" applyNumberFormat="1" applyFont="1" applyFill="1" applyAlignment="1"/>
    <xf numFmtId="0" fontId="18" fillId="0" borderId="0" xfId="0" applyFont="1" applyFill="1" applyAlignment="1"/>
    <xf numFmtId="0" fontId="5" fillId="0" borderId="0" xfId="2" applyFont="1" applyFill="1" applyAlignment="1"/>
    <xf numFmtId="3" fontId="4" fillId="0" borderId="0" xfId="2" applyNumberFormat="1" applyFont="1" applyFill="1" applyAlignment="1"/>
    <xf numFmtId="168" fontId="28" fillId="0" borderId="11" xfId="0" applyNumberFormat="1" applyFont="1" applyBorder="1" applyAlignment="1"/>
    <xf numFmtId="168" fontId="5" fillId="0" borderId="11" xfId="0" applyNumberFormat="1" applyFont="1" applyBorder="1" applyAlignment="1"/>
    <xf numFmtId="168" fontId="4" fillId="0" borderId="11" xfId="0" applyNumberFormat="1" applyFont="1" applyBorder="1" applyAlignment="1"/>
    <xf numFmtId="168" fontId="4" fillId="0" borderId="10" xfId="0" applyNumberFormat="1" applyFont="1" applyFill="1" applyBorder="1" applyAlignment="1" applyProtection="1"/>
    <xf numFmtId="166" fontId="17" fillId="0" borderId="0" xfId="11" applyNumberFormat="1" applyFont="1" applyAlignment="1">
      <alignment horizontal="right"/>
    </xf>
    <xf numFmtId="0" fontId="5" fillId="0" borderId="0" xfId="9" applyNumberFormat="1" applyFont="1" applyAlignment="1"/>
    <xf numFmtId="3" fontId="5" fillId="0" borderId="0" xfId="0" applyNumberFormat="1" applyFont="1"/>
    <xf numFmtId="3" fontId="5" fillId="0" borderId="0" xfId="9" applyNumberFormat="1" applyFont="1" applyAlignment="1"/>
    <xf numFmtId="3" fontId="5" fillId="0" borderId="0" xfId="0" applyNumberFormat="1" applyFont="1" applyAlignment="1"/>
    <xf numFmtId="0" fontId="5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6" fontId="21" fillId="0" borderId="0" xfId="11" applyNumberFormat="1" applyFont="1" applyBorder="1" applyAlignment="1"/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166" fontId="21" fillId="0" borderId="11" xfId="11" applyNumberFormat="1" applyFont="1" applyBorder="1" applyAlignment="1"/>
    <xf numFmtId="0" fontId="5" fillId="0" borderId="0" xfId="0" applyFont="1" applyAlignment="1">
      <alignment horizontal="center"/>
    </xf>
    <xf numFmtId="166" fontId="17" fillId="0" borderId="11" xfId="11" applyNumberFormat="1" applyFont="1" applyBorder="1" applyAlignment="1">
      <alignment horizontal="right"/>
    </xf>
    <xf numFmtId="166" fontId="17" fillId="0" borderId="2" xfId="11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15" fillId="0" borderId="0" xfId="0" applyNumberFormat="1" applyFont="1" applyAlignment="1">
      <alignment vertical="top"/>
    </xf>
    <xf numFmtId="10" fontId="5" fillId="0" borderId="0" xfId="0" applyNumberFormat="1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/>
    </xf>
    <xf numFmtId="10" fontId="5" fillId="0" borderId="0" xfId="17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left"/>
    </xf>
    <xf numFmtId="165" fontId="8" fillId="0" borderId="0" xfId="1" applyNumberFormat="1" applyFont="1" applyAlignment="1">
      <alignment horizontal="right"/>
    </xf>
    <xf numFmtId="165" fontId="8" fillId="0" borderId="0" xfId="1" applyNumberFormat="1" applyFont="1" applyBorder="1" applyAlignment="1">
      <alignment horizontal="right"/>
    </xf>
    <xf numFmtId="0" fontId="8" fillId="0" borderId="0" xfId="1" applyFont="1"/>
    <xf numFmtId="165" fontId="31" fillId="0" borderId="0" xfId="1" applyNumberFormat="1" applyFont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0" fontId="31" fillId="0" borderId="0" xfId="1" applyFont="1" applyAlignment="1">
      <alignment horizontal="center"/>
    </xf>
    <xf numFmtId="0" fontId="8" fillId="0" borderId="0" xfId="1" applyFont="1" applyBorder="1" applyAlignment="1"/>
    <xf numFmtId="0" fontId="8" fillId="0" borderId="0" xfId="1" applyFont="1" applyFill="1" applyAlignment="1"/>
    <xf numFmtId="0" fontId="7" fillId="0" borderId="12" xfId="1" applyFont="1" applyFill="1" applyBorder="1" applyAlignment="1">
      <alignment horizontal="center"/>
    </xf>
    <xf numFmtId="0" fontId="7" fillId="0" borderId="17" xfId="1" applyFont="1" applyFill="1" applyBorder="1" applyAlignment="1">
      <alignment horizontal="center"/>
    </xf>
    <xf numFmtId="0" fontId="7" fillId="0" borderId="14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7" fillId="0" borderId="6" xfId="1" applyFont="1" applyBorder="1" applyAlignment="1">
      <alignment horizontal="center" wrapText="1"/>
    </xf>
    <xf numFmtId="165" fontId="7" fillId="0" borderId="15" xfId="1" applyNumberFormat="1" applyFont="1" applyBorder="1" applyAlignment="1">
      <alignment horizontal="center" wrapText="1"/>
    </xf>
    <xf numFmtId="165" fontId="7" fillId="0" borderId="4" xfId="1" applyNumberFormat="1" applyFont="1" applyBorder="1" applyAlignment="1">
      <alignment horizontal="center" wrapText="1"/>
    </xf>
    <xf numFmtId="165" fontId="7" fillId="0" borderId="16" xfId="1" applyNumberFormat="1" applyFont="1" applyBorder="1" applyAlignment="1">
      <alignment horizontal="center" wrapText="1"/>
    </xf>
    <xf numFmtId="165" fontId="7" fillId="0" borderId="17" xfId="1" applyNumberFormat="1" applyFont="1" applyFill="1" applyBorder="1" applyAlignment="1">
      <alignment horizontal="center" wrapText="1"/>
    </xf>
    <xf numFmtId="165" fontId="7" fillId="0" borderId="19" xfId="1" applyNumberFormat="1" applyFont="1" applyFill="1" applyBorder="1" applyAlignment="1">
      <alignment horizontal="center" wrapText="1"/>
    </xf>
    <xf numFmtId="0" fontId="8" fillId="0" borderId="0" xfId="1" applyFont="1" applyFill="1" applyBorder="1" applyAlignment="1"/>
    <xf numFmtId="0" fontId="8" fillId="0" borderId="0" xfId="1" applyFont="1" applyAlignment="1"/>
    <xf numFmtId="37" fontId="8" fillId="0" borderId="20" xfId="1" applyNumberFormat="1" applyFont="1" applyFill="1" applyBorder="1" applyAlignment="1">
      <alignment horizontal="right" vertical="center"/>
    </xf>
    <xf numFmtId="37" fontId="8" fillId="0" borderId="0" xfId="1" applyNumberFormat="1" applyFont="1" applyBorder="1" applyAlignment="1">
      <alignment horizontal="right" vertical="center"/>
    </xf>
    <xf numFmtId="0" fontId="8" fillId="0" borderId="0" xfId="1" applyFont="1" applyAlignment="1">
      <alignment vertical="center"/>
    </xf>
    <xf numFmtId="37" fontId="8" fillId="0" borderId="19" xfId="1" applyNumberFormat="1" applyFont="1" applyFill="1" applyBorder="1" applyAlignment="1">
      <alignment horizontal="right" vertical="center"/>
    </xf>
    <xf numFmtId="37" fontId="8" fillId="0" borderId="16" xfId="1" applyNumberFormat="1" applyFont="1" applyBorder="1" applyAlignment="1">
      <alignment horizontal="right" vertical="center"/>
    </xf>
    <xf numFmtId="37" fontId="8" fillId="0" borderId="5" xfId="1" applyNumberFormat="1" applyFont="1" applyBorder="1" applyAlignment="1">
      <alignment vertical="center"/>
    </xf>
    <xf numFmtId="37" fontId="8" fillId="0" borderId="0" xfId="1" applyNumberFormat="1" applyFont="1" applyAlignment="1">
      <alignment vertical="center"/>
    </xf>
    <xf numFmtId="37" fontId="8" fillId="0" borderId="16" xfId="1" applyNumberFormat="1" applyFont="1" applyBorder="1" applyAlignment="1">
      <alignment vertical="center"/>
    </xf>
    <xf numFmtId="37" fontId="8" fillId="0" borderId="0" xfId="1" applyNumberFormat="1" applyFont="1" applyFill="1" applyAlignment="1">
      <alignment vertical="center"/>
    </xf>
    <xf numFmtId="37" fontId="8" fillId="0" borderId="5" xfId="7" quotePrefix="1" applyNumberFormat="1" applyFont="1" applyBorder="1" applyAlignment="1">
      <alignment horizontal="left"/>
    </xf>
    <xf numFmtId="37" fontId="8" fillId="0" borderId="5" xfId="7" applyNumberFormat="1" applyFont="1" applyBorder="1" applyAlignment="1">
      <alignment horizontal="left"/>
    </xf>
    <xf numFmtId="37" fontId="8" fillId="0" borderId="0" xfId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vertical="center"/>
    </xf>
    <xf numFmtId="37" fontId="8" fillId="0" borderId="16" xfId="11" applyNumberFormat="1" applyFont="1" applyFill="1" applyBorder="1" applyAlignment="1"/>
    <xf numFmtId="37" fontId="8" fillId="0" borderId="0" xfId="11" applyNumberFormat="1" applyFont="1" applyFill="1" applyBorder="1" applyAlignment="1"/>
    <xf numFmtId="37" fontId="7" fillId="7" borderId="21" xfId="3" applyNumberFormat="1" applyFont="1" applyFill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3" fontId="23" fillId="0" borderId="0" xfId="1" applyNumberFormat="1" applyFont="1" applyBorder="1" applyAlignment="1"/>
    <xf numFmtId="3" fontId="23" fillId="0" borderId="0" xfId="1" applyNumberFormat="1" applyFont="1" applyAlignment="1">
      <alignment horizontal="center"/>
    </xf>
    <xf numFmtId="0" fontId="35" fillId="0" borderId="0" xfId="1" applyFont="1" applyAlignment="1">
      <alignment vertical="center"/>
    </xf>
    <xf numFmtId="0" fontId="35" fillId="0" borderId="0" xfId="1" applyFont="1" applyBorder="1" applyAlignment="1">
      <alignment horizontal="left" vertical="center"/>
    </xf>
    <xf numFmtId="165" fontId="36" fillId="0" borderId="0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165" fontId="8" fillId="0" borderId="0" xfId="1" applyNumberFormat="1" applyFont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Border="1" applyAlignment="1">
      <alignment vertical="center"/>
    </xf>
    <xf numFmtId="38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wrapText="1"/>
    </xf>
    <xf numFmtId="165" fontId="7" fillId="0" borderId="15" xfId="1" applyNumberFormat="1" applyFont="1" applyFill="1" applyBorder="1" applyAlignment="1">
      <alignment horizontal="center" wrapText="1"/>
    </xf>
    <xf numFmtId="0" fontId="16" fillId="0" borderId="0" xfId="0" applyFont="1" applyBorder="1" applyAlignment="1"/>
    <xf numFmtId="0" fontId="16" fillId="0" borderId="0" xfId="0" applyFont="1" applyAlignment="1"/>
    <xf numFmtId="0" fontId="5" fillId="0" borderId="0" xfId="0" applyFont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9" xfId="1" applyFont="1" applyFill="1" applyBorder="1" applyAlignment="1">
      <alignment horizontal="center"/>
    </xf>
    <xf numFmtId="0" fontId="16" fillId="3" borderId="0" xfId="0" applyFont="1" applyFill="1"/>
    <xf numFmtId="0" fontId="10" fillId="3" borderId="0" xfId="0" applyFont="1" applyFill="1" applyAlignment="1">
      <alignment vertical="top"/>
    </xf>
    <xf numFmtId="3" fontId="4" fillId="0" borderId="0" xfId="0" applyNumberFormat="1" applyFont="1" applyFill="1"/>
    <xf numFmtId="0" fontId="4" fillId="3" borderId="0" xfId="0" applyFont="1" applyFill="1"/>
    <xf numFmtId="3" fontId="4" fillId="3" borderId="0" xfId="0" applyNumberFormat="1" applyFont="1" applyFill="1"/>
    <xf numFmtId="0" fontId="4" fillId="0" borderId="0" xfId="0" applyNumberFormat="1" applyFont="1" applyFill="1" applyAlignment="1">
      <alignment horizontal="left"/>
    </xf>
    <xf numFmtId="0" fontId="4" fillId="0" borderId="0" xfId="0" applyNumberFormat="1" applyFont="1" applyAlignment="1">
      <alignment horizontal="left"/>
    </xf>
    <xf numFmtId="3" fontId="4" fillId="0" borderId="0" xfId="0" applyNumberFormat="1" applyFont="1"/>
    <xf numFmtId="3" fontId="4" fillId="3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5" fillId="0" borderId="0" xfId="0" applyNumberFormat="1" applyFont="1" applyFill="1"/>
    <xf numFmtId="3" fontId="4" fillId="0" borderId="0" xfId="0" applyNumberFormat="1" applyFont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2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5" fillId="0" borderId="4" xfId="0" applyNumberFormat="1" applyFont="1" applyBorder="1" applyAlignment="1">
      <alignment horizontal="left"/>
    </xf>
    <xf numFmtId="3" fontId="5" fillId="0" borderId="4" xfId="0" applyNumberFormat="1" applyFont="1" applyBorder="1"/>
    <xf numFmtId="3" fontId="5" fillId="0" borderId="4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5" fillId="0" borderId="5" xfId="0" applyNumberFormat="1" applyFont="1" applyBorder="1"/>
    <xf numFmtId="166" fontId="5" fillId="0" borderId="0" xfId="11" applyNumberFormat="1" applyFont="1" applyAlignment="1">
      <alignment horizontal="right"/>
    </xf>
    <xf numFmtId="166" fontId="5" fillId="0" borderId="0" xfId="11" applyNumberFormat="1" applyFont="1"/>
    <xf numFmtId="166" fontId="5" fillId="0" borderId="5" xfId="11" applyNumberFormat="1" applyFont="1" applyBorder="1"/>
    <xf numFmtId="166" fontId="5" fillId="0" borderId="0" xfId="11" applyNumberFormat="1" applyFont="1" applyAlignment="1">
      <alignment horizontal="center"/>
    </xf>
    <xf numFmtId="166" fontId="5" fillId="0" borderId="11" xfId="11" applyNumberFormat="1" applyFont="1" applyBorder="1" applyAlignment="1">
      <alignment horizontal="center"/>
    </xf>
    <xf numFmtId="166" fontId="5" fillId="0" borderId="11" xfId="11" applyNumberFormat="1" applyFont="1" applyBorder="1"/>
    <xf numFmtId="166" fontId="5" fillId="0" borderId="7" xfId="11" applyNumberFormat="1" applyFont="1" applyBorder="1"/>
    <xf numFmtId="3" fontId="5" fillId="0" borderId="0" xfId="0" applyNumberFormat="1" applyFont="1" applyAlignment="1">
      <alignment horizontal="right"/>
    </xf>
    <xf numFmtId="166" fontId="5" fillId="0" borderId="2" xfId="11" applyNumberFormat="1" applyFont="1" applyBorder="1" applyAlignment="1">
      <alignment horizontal="center"/>
    </xf>
    <xf numFmtId="166" fontId="5" fillId="0" borderId="2" xfId="11" applyNumberFormat="1" applyFont="1" applyBorder="1"/>
    <xf numFmtId="166" fontId="5" fillId="0" borderId="8" xfId="11" applyNumberFormat="1" applyFont="1" applyBorder="1"/>
    <xf numFmtId="3" fontId="5" fillId="0" borderId="0" xfId="0" applyNumberFormat="1" applyFont="1" applyBorder="1"/>
    <xf numFmtId="0" fontId="4" fillId="0" borderId="0" xfId="9" applyNumberFormat="1" applyFont="1" applyAlignment="1">
      <alignment horizontal="left"/>
    </xf>
    <xf numFmtId="0" fontId="5" fillId="0" borderId="0" xfId="9" applyFont="1" applyAlignment="1">
      <alignment horizontal="center"/>
    </xf>
    <xf numFmtId="0" fontId="5" fillId="0" borderId="0" xfId="9" applyFont="1"/>
    <xf numFmtId="0" fontId="5" fillId="0" borderId="0" xfId="9" applyNumberFormat="1" applyFont="1" applyAlignment="1">
      <alignment horizontal="center"/>
    </xf>
    <xf numFmtId="3" fontId="5" fillId="0" borderId="0" xfId="9" applyNumberFormat="1" applyFont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0" fontId="8" fillId="0" borderId="0" xfId="0" applyFont="1"/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3" fillId="3" borderId="0" xfId="0" applyFont="1" applyFill="1"/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38" fontId="5" fillId="0" borderId="1" xfId="0" applyNumberFormat="1" applyFont="1" applyFill="1" applyBorder="1" applyAlignment="1">
      <alignment horizontal="right" vertical="center"/>
    </xf>
    <xf numFmtId="38" fontId="5" fillId="0" borderId="0" xfId="0" applyNumberFormat="1" applyFont="1" applyFill="1" applyAlignment="1">
      <alignment horizontal="right" vertical="center"/>
    </xf>
    <xf numFmtId="10" fontId="5" fillId="0" borderId="0" xfId="0" applyNumberFormat="1" applyFont="1" applyFill="1" applyBorder="1" applyAlignment="1">
      <alignment horizontal="right" vertical="center"/>
    </xf>
    <xf numFmtId="10" fontId="5" fillId="0" borderId="0" xfId="17" applyNumberFormat="1" applyFont="1" applyFill="1" applyBorder="1" applyAlignment="1">
      <alignment horizontal="right" vertical="center"/>
    </xf>
    <xf numFmtId="166" fontId="5" fillId="0" borderId="1" xfId="5" applyNumberFormat="1" applyFont="1" applyFill="1" applyBorder="1" applyAlignment="1">
      <alignment horizontal="right" vertical="center"/>
    </xf>
    <xf numFmtId="166" fontId="5" fillId="0" borderId="0" xfId="5" applyNumberFormat="1" applyFont="1" applyFill="1" applyAlignment="1">
      <alignment horizontal="right" vertical="center"/>
    </xf>
    <xf numFmtId="10" fontId="5" fillId="0" borderId="2" xfId="17" applyNumberFormat="1" applyFont="1" applyFill="1" applyBorder="1" applyAlignment="1">
      <alignment horizontal="right" vertical="center"/>
    </xf>
    <xf numFmtId="166" fontId="5" fillId="0" borderId="9" xfId="5" applyNumberFormat="1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38" fontId="5" fillId="0" borderId="9" xfId="0" applyNumberFormat="1" applyFont="1" applyFill="1" applyBorder="1" applyAlignment="1">
      <alignment vertical="center"/>
    </xf>
    <xf numFmtId="38" fontId="5" fillId="0" borderId="2" xfId="0" applyNumberFormat="1" applyFont="1" applyFill="1" applyBorder="1" applyAlignment="1">
      <alignment vertical="center"/>
    </xf>
    <xf numFmtId="38" fontId="5" fillId="0" borderId="0" xfId="0" applyNumberFormat="1" applyFont="1" applyFill="1" applyBorder="1" applyAlignment="1">
      <alignment vertical="center"/>
    </xf>
    <xf numFmtId="0" fontId="4" fillId="0" borderId="4" xfId="0" applyFont="1" applyBorder="1"/>
    <xf numFmtId="166" fontId="5" fillId="3" borderId="2" xfId="11" applyNumberFormat="1" applyFont="1" applyFill="1" applyBorder="1"/>
    <xf numFmtId="10" fontId="4" fillId="0" borderId="2" xfId="0" applyNumberFormat="1" applyFont="1" applyFill="1" applyBorder="1" applyAlignment="1">
      <alignment horizontal="right" vertical="center"/>
    </xf>
    <xf numFmtId="10" fontId="4" fillId="0" borderId="2" xfId="0" applyNumberFormat="1" applyFont="1" applyBorder="1" applyAlignment="1">
      <alignment horizontal="right" vertical="center"/>
    </xf>
    <xf numFmtId="165" fontId="31" fillId="0" borderId="0" xfId="1" applyNumberFormat="1" applyFont="1" applyFill="1" applyAlignment="1">
      <alignment horizontal="right"/>
    </xf>
    <xf numFmtId="164" fontId="4" fillId="0" borderId="3" xfId="2" applyNumberFormat="1" applyFont="1" applyFill="1" applyBorder="1"/>
    <xf numFmtId="0" fontId="5" fillId="0" borderId="0" xfId="0" applyFont="1" applyAlignment="1">
      <alignment horizontal="left" vertical="center" indent="1"/>
    </xf>
    <xf numFmtId="0" fontId="5" fillId="0" borderId="0" xfId="0" applyFont="1" applyFill="1" applyAlignment="1">
      <alignment horizontal="left" vertical="center" indent="1"/>
    </xf>
    <xf numFmtId="37" fontId="8" fillId="0" borderId="16" xfId="1" applyNumberFormat="1" applyFont="1" applyFill="1" applyBorder="1" applyAlignment="1">
      <alignment vertical="center"/>
    </xf>
    <xf numFmtId="0" fontId="7" fillId="0" borderId="0" xfId="1" applyFont="1" applyAlignment="1"/>
    <xf numFmtId="165" fontId="31" fillId="0" borderId="0" xfId="1" applyNumberFormat="1" applyFont="1" applyFill="1" applyAlignment="1">
      <alignment horizontal="center"/>
    </xf>
    <xf numFmtId="0" fontId="32" fillId="0" borderId="0" xfId="1" applyFont="1" applyAlignment="1"/>
    <xf numFmtId="165" fontId="32" fillId="0" borderId="0" xfId="1" applyNumberFormat="1" applyFont="1" applyAlignment="1">
      <alignment horizontal="right"/>
    </xf>
    <xf numFmtId="165" fontId="7" fillId="0" borderId="0" xfId="1" applyNumberFormat="1" applyFont="1" applyBorder="1" applyAlignment="1">
      <alignment horizontal="center" wrapText="1"/>
    </xf>
    <xf numFmtId="0" fontId="8" fillId="0" borderId="0" xfId="1" applyFont="1" applyFill="1" applyBorder="1" applyAlignment="1">
      <alignment wrapText="1"/>
    </xf>
    <xf numFmtId="0" fontId="8" fillId="0" borderId="0" xfId="1" applyFont="1" applyAlignment="1">
      <alignment horizontal="right"/>
    </xf>
    <xf numFmtId="165" fontId="31" fillId="0" borderId="0" xfId="1" applyNumberFormat="1" applyFont="1" applyAlignment="1">
      <alignment horizontal="right"/>
    </xf>
    <xf numFmtId="165" fontId="32" fillId="0" borderId="0" xfId="1" applyNumberFormat="1" applyFont="1" applyFill="1" applyAlignment="1">
      <alignment horizontal="right"/>
    </xf>
    <xf numFmtId="0" fontId="32" fillId="0" borderId="0" xfId="1" applyFont="1" applyFill="1" applyAlignment="1"/>
    <xf numFmtId="0" fontId="7" fillId="0" borderId="13" xfId="1" applyFont="1" applyFill="1" applyBorder="1" applyAlignment="1">
      <alignment horizontal="center"/>
    </xf>
    <xf numFmtId="37" fontId="8" fillId="0" borderId="5" xfId="1" applyNumberFormat="1" applyFont="1" applyBorder="1" applyAlignment="1">
      <alignment horizontal="left" vertical="center"/>
    </xf>
    <xf numFmtId="37" fontId="8" fillId="0" borderId="0" xfId="1" applyNumberFormat="1" applyFont="1" applyFill="1" applyAlignment="1"/>
    <xf numFmtId="37" fontId="8" fillId="0" borderId="0" xfId="1" applyNumberFormat="1" applyFont="1" applyFill="1" applyAlignment="1">
      <alignment horizontal="right" vertical="center"/>
    </xf>
    <xf numFmtId="37" fontId="8" fillId="0" borderId="16" xfId="1" applyNumberFormat="1" applyFont="1" applyFill="1" applyBorder="1" applyAlignment="1">
      <alignment horizontal="right" vertical="center"/>
    </xf>
    <xf numFmtId="37" fontId="8" fillId="0" borderId="0" xfId="1" applyNumberFormat="1" applyFont="1" applyAlignment="1">
      <alignment horizontal="right" vertical="center"/>
    </xf>
    <xf numFmtId="165" fontId="7" fillId="0" borderId="17" xfId="1" applyNumberFormat="1" applyFont="1" applyBorder="1" applyAlignment="1">
      <alignment horizontal="right" vertical="center"/>
    </xf>
    <xf numFmtId="37" fontId="8" fillId="0" borderId="18" xfId="1" applyNumberFormat="1" applyFont="1" applyFill="1" applyBorder="1" applyAlignment="1"/>
    <xf numFmtId="37" fontId="8" fillId="0" borderId="11" xfId="1" applyNumberFormat="1" applyFont="1" applyFill="1" applyBorder="1" applyAlignment="1"/>
    <xf numFmtId="37" fontId="8" fillId="0" borderId="11" xfId="1" applyNumberFormat="1" applyFont="1" applyFill="1" applyBorder="1" applyAlignment="1">
      <alignment horizontal="right" vertical="center"/>
    </xf>
    <xf numFmtId="37" fontId="8" fillId="0" borderId="7" xfId="1" applyNumberFormat="1" applyFont="1" applyBorder="1" applyAlignment="1">
      <alignment horizontal="right" vertical="center"/>
    </xf>
    <xf numFmtId="37" fontId="7" fillId="0" borderId="5" xfId="1" applyNumberFormat="1" applyFont="1" applyBorder="1" applyAlignment="1">
      <alignment horizontal="left" vertical="center"/>
    </xf>
    <xf numFmtId="37" fontId="7" fillId="0" borderId="2" xfId="3" applyNumberFormat="1" applyFont="1" applyBorder="1" applyAlignment="1">
      <alignment horizontal="right" vertical="center"/>
    </xf>
    <xf numFmtId="37" fontId="7" fillId="0" borderId="16" xfId="3" applyNumberFormat="1" applyFont="1" applyBorder="1" applyAlignment="1">
      <alignment horizontal="right" vertical="center"/>
    </xf>
    <xf numFmtId="165" fontId="33" fillId="0" borderId="17" xfId="1" applyNumberFormat="1" applyFont="1" applyBorder="1" applyAlignment="1">
      <alignment horizontal="left" vertical="center"/>
    </xf>
    <xf numFmtId="165" fontId="32" fillId="0" borderId="0" xfId="1" applyNumberFormat="1" applyFont="1" applyFill="1" applyAlignment="1">
      <alignment horizontal="right" vertical="center"/>
    </xf>
    <xf numFmtId="165" fontId="34" fillId="0" borderId="0" xfId="1" applyNumberFormat="1" applyFont="1" applyFill="1" applyAlignment="1">
      <alignment horizontal="center"/>
    </xf>
    <xf numFmtId="165" fontId="31" fillId="0" borderId="0" xfId="1" applyNumberFormat="1" applyFont="1" applyFill="1" applyAlignment="1">
      <alignment horizontal="center" vertical="top"/>
    </xf>
    <xf numFmtId="165" fontId="34" fillId="0" borderId="0" xfId="1" applyNumberFormat="1" applyFont="1" applyFill="1" applyAlignment="1">
      <alignment horizontal="right" vertical="top"/>
    </xf>
    <xf numFmtId="165" fontId="32" fillId="0" borderId="0" xfId="1" applyNumberFormat="1" applyFont="1" applyFill="1" applyAlignment="1">
      <alignment horizontal="right" vertical="top"/>
    </xf>
    <xf numFmtId="165" fontId="34" fillId="0" borderId="0" xfId="1" applyNumberFormat="1" applyFont="1" applyFill="1" applyAlignment="1">
      <alignment horizontal="center" vertical="top"/>
    </xf>
    <xf numFmtId="165" fontId="33" fillId="0" borderId="0" xfId="1" applyNumberFormat="1" applyFont="1" applyAlignment="1">
      <alignment horizontal="center"/>
    </xf>
    <xf numFmtId="37" fontId="8" fillId="0" borderId="0" xfId="1" applyNumberFormat="1" applyFont="1" applyAlignment="1">
      <alignment horizontal="center" vertical="center"/>
    </xf>
    <xf numFmtId="165" fontId="33" fillId="0" borderId="0" xfId="1" applyNumberFormat="1" applyFont="1" applyAlignment="1">
      <alignment horizontal="right"/>
    </xf>
    <xf numFmtId="165" fontId="35" fillId="0" borderId="0" xfId="1" applyNumberFormat="1" applyFont="1" applyFill="1" applyBorder="1" applyAlignment="1">
      <alignment vertical="center"/>
    </xf>
    <xf numFmtId="165" fontId="8" fillId="0" borderId="0" xfId="1" applyNumberFormat="1" applyFont="1" applyAlignment="1">
      <alignment horizontal="right" vertical="center"/>
    </xf>
    <xf numFmtId="37" fontId="7" fillId="0" borderId="0" xfId="3" applyNumberFormat="1" applyFont="1" applyFill="1" applyBorder="1" applyAlignment="1">
      <alignment horizontal="right" vertical="center"/>
    </xf>
    <xf numFmtId="10" fontId="7" fillId="0" borderId="0" xfId="4" applyNumberFormat="1" applyFont="1" applyFill="1" applyAlignment="1">
      <alignment vertical="center"/>
    </xf>
    <xf numFmtId="165" fontId="8" fillId="0" borderId="0" xfId="1" applyNumberFormat="1" applyFont="1" applyFill="1" applyBorder="1" applyAlignment="1">
      <alignment horizontal="center" vertical="center"/>
    </xf>
    <xf numFmtId="37" fontId="8" fillId="0" borderId="0" xfId="3" applyNumberFormat="1" applyFont="1" applyFill="1" applyBorder="1" applyAlignment="1">
      <alignment horizontal="right" vertical="center"/>
    </xf>
    <xf numFmtId="165" fontId="36" fillId="0" borderId="0" xfId="1" applyNumberFormat="1" applyFont="1" applyFill="1" applyBorder="1" applyAlignment="1">
      <alignment vertical="center"/>
    </xf>
    <xf numFmtId="10" fontId="7" fillId="0" borderId="0" xfId="4" applyNumberFormat="1" applyFont="1" applyFill="1" applyBorder="1" applyAlignment="1">
      <alignment vertical="center"/>
    </xf>
    <xf numFmtId="165" fontId="8" fillId="0" borderId="0" xfId="1" applyNumberFormat="1" applyFont="1" applyAlignment="1">
      <alignment horizontal="center"/>
    </xf>
    <xf numFmtId="165" fontId="33" fillId="0" borderId="0" xfId="1" applyNumberFormat="1" applyFont="1" applyAlignment="1">
      <alignment horizontal="left" vertical="top"/>
    </xf>
    <xf numFmtId="165" fontId="31" fillId="0" borderId="11" xfId="1" applyNumberFormat="1" applyFont="1" applyBorder="1" applyAlignment="1">
      <alignment horizontal="center"/>
    </xf>
    <xf numFmtId="165" fontId="32" fillId="0" borderId="0" xfId="1" applyNumberFormat="1" applyFont="1" applyAlignment="1">
      <alignment horizontal="center"/>
    </xf>
    <xf numFmtId="37" fontId="8" fillId="0" borderId="0" xfId="1" applyNumberFormat="1" applyFont="1" applyFill="1" applyAlignment="1">
      <alignment horizontal="center" vertical="center"/>
    </xf>
    <xf numFmtId="37" fontId="8" fillId="0" borderId="11" xfId="1" applyNumberFormat="1" applyFont="1" applyFill="1" applyBorder="1" applyAlignment="1">
      <alignment horizontal="center" vertical="center"/>
    </xf>
    <xf numFmtId="37" fontId="8" fillId="0" borderId="0" xfId="11" applyNumberFormat="1" applyFont="1" applyFill="1" applyBorder="1" applyAlignment="1">
      <alignment horizontal="center"/>
    </xf>
    <xf numFmtId="37" fontId="7" fillId="0" borderId="2" xfId="3" applyNumberFormat="1" applyFont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37" fontId="7" fillId="0" borderId="0" xfId="3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/>
    </xf>
    <xf numFmtId="165" fontId="32" fillId="0" borderId="0" xfId="1" applyNumberFormat="1" applyFont="1" applyFill="1" applyAlignment="1">
      <alignment horizontal="center"/>
    </xf>
    <xf numFmtId="37" fontId="8" fillId="0" borderId="19" xfId="1" applyNumberFormat="1" applyFont="1" applyBorder="1" applyAlignment="1">
      <alignment horizontal="right" vertical="center"/>
    </xf>
    <xf numFmtId="37" fontId="8" fillId="0" borderId="5" xfId="7" applyNumberFormat="1" applyFont="1" applyBorder="1" applyAlignment="1">
      <alignment horizontal="left" indent="1"/>
    </xf>
    <xf numFmtId="37" fontId="8" fillId="0" borderId="5" xfId="1" applyNumberFormat="1" applyFont="1" applyBorder="1" applyAlignment="1">
      <alignment horizontal="left" vertical="center" indent="1"/>
    </xf>
    <xf numFmtId="37" fontId="32" fillId="0" borderId="0" xfId="1" applyNumberFormat="1" applyFont="1" applyFill="1" applyAlignment="1">
      <alignment horizontal="center" vertical="center"/>
    </xf>
    <xf numFmtId="37" fontId="32" fillId="0" borderId="0" xfId="1" applyNumberFormat="1" applyFont="1" applyFill="1" applyAlignment="1">
      <alignment horizontal="center"/>
    </xf>
    <xf numFmtId="37" fontId="32" fillId="0" borderId="11" xfId="1" applyNumberFormat="1" applyFont="1" applyFill="1" applyBorder="1" applyAlignment="1">
      <alignment horizontal="center" vertical="center"/>
    </xf>
    <xf numFmtId="0" fontId="31" fillId="0" borderId="9" xfId="1" applyFont="1" applyFill="1" applyBorder="1" applyAlignment="1">
      <alignment horizontal="center"/>
    </xf>
    <xf numFmtId="165" fontId="31" fillId="0" borderId="4" xfId="1" applyNumberFormat="1" applyFont="1" applyFill="1" applyBorder="1" applyAlignment="1">
      <alignment horizontal="center" wrapText="1"/>
    </xf>
    <xf numFmtId="37" fontId="32" fillId="0" borderId="0" xfId="11" applyNumberFormat="1" applyFont="1" applyFill="1" applyBorder="1" applyAlignment="1">
      <alignment horizontal="center"/>
    </xf>
    <xf numFmtId="37" fontId="31" fillId="0" borderId="2" xfId="3" applyNumberFormat="1" applyFont="1" applyFill="1" applyBorder="1" applyAlignment="1">
      <alignment horizontal="center" vertical="center"/>
    </xf>
    <xf numFmtId="165" fontId="37" fillId="0" borderId="0" xfId="1" applyNumberFormat="1" applyFont="1" applyFill="1" applyBorder="1" applyAlignment="1">
      <alignment horizontal="center" vertical="center"/>
    </xf>
    <xf numFmtId="165" fontId="32" fillId="0" borderId="0" xfId="1" applyNumberFormat="1" applyFont="1" applyFill="1" applyBorder="1" applyAlignment="1">
      <alignment horizontal="center" vertical="center"/>
    </xf>
    <xf numFmtId="0" fontId="32" fillId="0" borderId="0" xfId="1" applyFont="1" applyFill="1" applyBorder="1" applyAlignment="1">
      <alignment horizontal="center" vertical="center"/>
    </xf>
    <xf numFmtId="0" fontId="32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center"/>
    </xf>
    <xf numFmtId="166" fontId="5" fillId="0" borderId="0" xfId="5" applyNumberFormat="1" applyFont="1" applyFill="1" applyAlignment="1">
      <alignment vertical="center"/>
    </xf>
    <xf numFmtId="0" fontId="38" fillId="6" borderId="0" xfId="0" applyFont="1" applyFill="1" applyAlignment="1"/>
    <xf numFmtId="0" fontId="38" fillId="0" borderId="0" xfId="0" applyFont="1" applyFill="1" applyAlignment="1"/>
    <xf numFmtId="165" fontId="7" fillId="0" borderId="22" xfId="1" applyNumberFormat="1" applyFont="1" applyBorder="1" applyAlignment="1">
      <alignment horizontal="center" wrapText="1"/>
    </xf>
    <xf numFmtId="37" fontId="7" fillId="4" borderId="21" xfId="3" applyNumberFormat="1" applyFont="1" applyFill="1" applyBorder="1" applyAlignment="1">
      <alignment horizontal="right" vertical="center"/>
    </xf>
    <xf numFmtId="37" fontId="7" fillId="5" borderId="21" xfId="3" applyNumberFormat="1" applyFont="1" applyFill="1" applyBorder="1" applyAlignment="1">
      <alignment horizontal="right" vertical="center"/>
    </xf>
    <xf numFmtId="166" fontId="5" fillId="0" borderId="0" xfId="9" applyNumberFormat="1" applyFont="1"/>
    <xf numFmtId="0" fontId="15" fillId="6" borderId="0" xfId="0" applyNumberFormat="1" applyFont="1" applyFill="1" applyBorder="1" applyAlignment="1"/>
    <xf numFmtId="0" fontId="4" fillId="6" borderId="0" xfId="0" applyNumberFormat="1" applyFont="1" applyFill="1" applyBorder="1" applyAlignment="1"/>
    <xf numFmtId="0" fontId="15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2" fontId="5" fillId="0" borderId="0" xfId="0" applyNumberFormat="1" applyFont="1" applyAlignment="1">
      <alignment horizontal="left" wrapText="1"/>
    </xf>
    <xf numFmtId="2" fontId="15" fillId="0" borderId="0" xfId="0" applyNumberFormat="1" applyFont="1" applyAlignment="1">
      <alignment horizontal="left" wrapText="1"/>
    </xf>
    <xf numFmtId="2" fontId="5" fillId="0" borderId="0" xfId="0" applyNumberFormat="1" applyFont="1" applyAlignment="1">
      <alignment horizontal="left"/>
    </xf>
    <xf numFmtId="2" fontId="1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 vertical="top"/>
    </xf>
    <xf numFmtId="2" fontId="15" fillId="0" borderId="0" xfId="0" applyNumberFormat="1" applyFont="1" applyAlignment="1">
      <alignment horizontal="left" vertical="top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indent="1"/>
    </xf>
    <xf numFmtId="0" fontId="4" fillId="0" borderId="0" xfId="0" applyFont="1" applyFill="1" applyBorder="1" applyAlignment="1"/>
    <xf numFmtId="0" fontId="3" fillId="0" borderId="0" xfId="10" applyFont="1" applyFill="1" applyAlignment="1" applyProtection="1">
      <alignment horizontal="left" wrapText="1"/>
      <protection locked="0"/>
    </xf>
    <xf numFmtId="0" fontId="3" fillId="0" borderId="0" xfId="0" applyNumberFormat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</cellXfs>
  <cellStyles count="23">
    <cellStyle name="Comma" xfId="5" builtinId="3"/>
    <cellStyle name="Comma 2" xfId="12" xr:uid="{00000000-0005-0000-0000-000001000000}"/>
    <cellStyle name="Comma 3" xfId="11" xr:uid="{00000000-0005-0000-0000-000002000000}"/>
    <cellStyle name="Comma 4" xfId="13" xr:uid="{00000000-0005-0000-0000-000003000000}"/>
    <cellStyle name="Comma 5" xfId="20" xr:uid="{00000000-0005-0000-0000-000004000000}"/>
    <cellStyle name="Currency" xfId="18" builtinId="4"/>
    <cellStyle name="Currency 2" xfId="3" xr:uid="{00000000-0005-0000-0000-000006000000}"/>
    <cellStyle name="Currency 3" xfId="22" xr:uid="{00000000-0005-0000-0000-000007000000}"/>
    <cellStyle name="Normal" xfId="0" builtinId="0"/>
    <cellStyle name="Normal 2" xfId="1" xr:uid="{00000000-0005-0000-0000-000009000000}"/>
    <cellStyle name="Normal 2 2" xfId="10" xr:uid="{00000000-0005-0000-0000-00000A000000}"/>
    <cellStyle name="Normal 3" xfId="8" xr:uid="{00000000-0005-0000-0000-00000B000000}"/>
    <cellStyle name="Normal 4" xfId="9" xr:uid="{00000000-0005-0000-0000-00000C000000}"/>
    <cellStyle name="Normal 5" xfId="6" xr:uid="{00000000-0005-0000-0000-00000D000000}"/>
    <cellStyle name="Normal 6" xfId="15" xr:uid="{00000000-0005-0000-0000-00000E000000}"/>
    <cellStyle name="Normal 7" xfId="19" xr:uid="{00000000-0005-0000-0000-00000F000000}"/>
    <cellStyle name="Normal_Temp_Connected Data (Special Rate 1st Yr - 1 Rate)" xfId="2" xr:uid="{00000000-0005-0000-0000-000010000000}"/>
    <cellStyle name="Percent" xfId="17" builtinId="5"/>
    <cellStyle name="Percent 2" xfId="4" xr:uid="{00000000-0005-0000-0000-000012000000}"/>
    <cellStyle name="Percent 2 2" xfId="14" xr:uid="{00000000-0005-0000-0000-000013000000}"/>
    <cellStyle name="Percent 3" xfId="16" xr:uid="{00000000-0005-0000-0000-000014000000}"/>
    <cellStyle name="Percent 4" xfId="21" xr:uid="{00000000-0005-0000-0000-000015000000}"/>
    <cellStyle name="STYLE1" xfId="7" xr:uid="{00000000-0005-0000-0000-000016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oimspp-my.sharepoint.com/Users/Tvi/Desktop/Negotiation%20Tools%203%2012%2015/Nonprofit%20Negotiation%20Tools/Nonprofit%20Processing%20Steps%203.11.15%20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oimspp-my.sharepoint.com/Users/MGuvenc/Desktop/Active%20Negotiations/NY%20Botanical%20Garden/Nybg-wpf.19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1-Review Steps"/>
      <sheetName val="Adj 2 Rates-FP"/>
      <sheetName val="D3-Recon1-FS Funct SWF Base"/>
      <sheetName val="D3-Recon 2- FS-MTDC Base"/>
      <sheetName val="D3-Recon 3"/>
      <sheetName val="Pool Comparison"/>
      <sheetName val="Base Comparison"/>
      <sheetName val="Non Profit Fed Savings Calculat"/>
      <sheetName val="QR Steps"/>
      <sheetName val="QR Notes"/>
      <sheetName val="Communication Log"/>
      <sheetName val="MIS Form-Supplemental"/>
      <sheetName val="Acronyms"/>
    </sheetNames>
    <sheetDataSet>
      <sheetData sheetId="0">
        <row r="1">
          <cell r="B1" t="str">
            <v>xxxx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POC"/>
      <sheetName val="D(1) Review Steps"/>
      <sheetName val="D(2) Neg Summary"/>
      <sheetName val="D(3) TDC Recon"/>
      <sheetName val="Sheet1"/>
      <sheetName val="D(4) IC SWF Trend"/>
      <sheetName val="D(5) Pool Trend"/>
      <sheetName val="D(6) Base Trend"/>
      <sheetName val="D(7) Fed % &amp; Savings"/>
      <sheetName val="D(8) Rates"/>
      <sheetName val="Telecom Log"/>
      <sheetName val="QR Steps"/>
    </sheetNames>
    <sheetDataSet>
      <sheetData sheetId="0" refreshError="1"/>
      <sheetData sheetId="1">
        <row r="1">
          <cell r="B1" t="str">
            <v>NY Botanical Garden</v>
          </cell>
        </row>
        <row r="2">
          <cell r="B2" t="str">
            <v>19P</v>
          </cell>
        </row>
        <row r="3">
          <cell r="B3" t="str">
            <v>Mguvenc</v>
          </cell>
          <cell r="C3" t="str">
            <v>Full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G35"/>
  <sheetViews>
    <sheetView tabSelected="1" zoomScale="90" zoomScaleNormal="90" workbookViewId="0">
      <pane ySplit="1" topLeftCell="A2" activePane="bottomLeft" state="frozen"/>
      <selection activeCell="G21" sqref="G21"/>
      <selection pane="bottomLeft"/>
    </sheetView>
  </sheetViews>
  <sheetFormatPr defaultColWidth="8.7109375" defaultRowHeight="15.75" x14ac:dyDescent="0.25"/>
  <cols>
    <col min="1" max="1" width="13.7109375" style="155" customWidth="1"/>
    <col min="2" max="7" width="17.5703125" style="21" customWidth="1"/>
    <col min="8" max="13" width="8.7109375" style="21"/>
    <col min="14" max="14" width="46.7109375" style="21" customWidth="1"/>
    <col min="15" max="16384" width="8.7109375" style="21"/>
  </cols>
  <sheetData>
    <row r="1" spans="1:7" x14ac:dyDescent="0.25">
      <c r="A1" s="243" t="s">
        <v>235</v>
      </c>
      <c r="B1" s="154"/>
      <c r="C1" s="154"/>
      <c r="D1" s="154"/>
      <c r="E1" s="154"/>
      <c r="F1" s="154"/>
      <c r="G1" s="154"/>
    </row>
    <row r="2" spans="1:7" x14ac:dyDescent="0.25">
      <c r="A2" s="243"/>
      <c r="B2" s="154"/>
      <c r="C2" s="154"/>
      <c r="D2" s="154"/>
      <c r="E2" s="154"/>
      <c r="F2" s="154"/>
      <c r="G2" s="154"/>
    </row>
    <row r="3" spans="1:7" x14ac:dyDescent="0.25">
      <c r="A3" s="243" t="s">
        <v>350</v>
      </c>
      <c r="B3" s="412" t="s">
        <v>349</v>
      </c>
      <c r="C3" s="413"/>
      <c r="D3" s="413"/>
      <c r="E3" s="413"/>
      <c r="F3" s="154"/>
      <c r="G3" s="154"/>
    </row>
    <row r="4" spans="1:7" x14ac:dyDescent="0.25">
      <c r="A4" s="243"/>
      <c r="B4" s="154"/>
      <c r="C4" s="154"/>
      <c r="D4" s="154"/>
      <c r="E4" s="154"/>
      <c r="F4" s="154"/>
      <c r="G4" s="154"/>
    </row>
    <row r="5" spans="1:7" x14ac:dyDescent="0.25">
      <c r="A5" s="244" t="s">
        <v>144</v>
      </c>
    </row>
    <row r="6" spans="1:7" ht="15.6" customHeight="1" x14ac:dyDescent="0.25">
      <c r="A6" s="155" t="s">
        <v>126</v>
      </c>
      <c r="B6" s="155" t="s">
        <v>145</v>
      </c>
    </row>
    <row r="7" spans="1:7" ht="15.6" customHeight="1" x14ac:dyDescent="0.25">
      <c r="B7" s="245" t="s">
        <v>260</v>
      </c>
      <c r="C7" s="245"/>
      <c r="D7" s="245"/>
      <c r="E7" s="245"/>
      <c r="F7" s="245"/>
      <c r="G7" s="245"/>
    </row>
    <row r="8" spans="1:7" x14ac:dyDescent="0.25">
      <c r="B8" s="190" t="s">
        <v>261</v>
      </c>
      <c r="C8" s="245"/>
      <c r="D8" s="245"/>
      <c r="E8" s="245"/>
      <c r="F8" s="245"/>
      <c r="G8" s="245"/>
    </row>
    <row r="9" spans="1:7" x14ac:dyDescent="0.25">
      <c r="B9" s="190" t="s">
        <v>262</v>
      </c>
      <c r="C9" s="245"/>
      <c r="D9" s="245"/>
      <c r="E9" s="245"/>
      <c r="F9" s="245"/>
      <c r="G9" s="245"/>
    </row>
    <row r="10" spans="1:7" x14ac:dyDescent="0.25">
      <c r="B10" s="190" t="s">
        <v>263</v>
      </c>
      <c r="C10" s="245"/>
      <c r="D10" s="245"/>
      <c r="E10" s="245"/>
      <c r="F10" s="245"/>
      <c r="G10" s="245"/>
    </row>
    <row r="11" spans="1:7" ht="15.6" customHeight="1" x14ac:dyDescent="0.25">
      <c r="B11" s="190" t="s">
        <v>251</v>
      </c>
      <c r="C11" s="188"/>
      <c r="D11" s="188"/>
      <c r="E11" s="188"/>
      <c r="F11" s="188"/>
      <c r="G11" s="188"/>
    </row>
    <row r="12" spans="1:7" ht="15.6" customHeight="1" x14ac:dyDescent="0.25">
      <c r="A12" s="155" t="s">
        <v>127</v>
      </c>
      <c r="B12" s="155" t="s">
        <v>196</v>
      </c>
    </row>
    <row r="13" spans="1:7" ht="15.6" customHeight="1" x14ac:dyDescent="0.25">
      <c r="B13" s="156" t="s">
        <v>266</v>
      </c>
      <c r="C13" s="156"/>
      <c r="D13" s="156"/>
      <c r="E13" s="156"/>
      <c r="F13" s="156"/>
      <c r="G13" s="156"/>
    </row>
    <row r="14" spans="1:7" ht="15.6" customHeight="1" x14ac:dyDescent="0.25">
      <c r="B14" s="156" t="s">
        <v>267</v>
      </c>
      <c r="C14" s="156"/>
      <c r="D14" s="156"/>
      <c r="E14" s="156"/>
      <c r="F14" s="156"/>
      <c r="G14" s="156"/>
    </row>
    <row r="15" spans="1:7" ht="15.6" customHeight="1" x14ac:dyDescent="0.25">
      <c r="B15" s="56" t="s">
        <v>243</v>
      </c>
      <c r="C15" s="56"/>
      <c r="D15" s="56"/>
      <c r="E15" s="56"/>
      <c r="F15" s="56"/>
      <c r="G15" s="56"/>
    </row>
    <row r="16" spans="1:7" ht="15.6" customHeight="1" x14ac:dyDescent="0.25">
      <c r="B16" s="156" t="s">
        <v>264</v>
      </c>
      <c r="C16" s="156"/>
      <c r="D16" s="156"/>
      <c r="E16" s="156"/>
      <c r="F16" s="156"/>
      <c r="G16" s="156"/>
    </row>
    <row r="17" spans="1:7" ht="15.6" customHeight="1" x14ac:dyDescent="0.25">
      <c r="B17" s="57" t="s">
        <v>265</v>
      </c>
      <c r="C17" s="246"/>
      <c r="D17" s="246"/>
      <c r="E17" s="246"/>
      <c r="F17" s="246"/>
      <c r="G17" s="246"/>
    </row>
    <row r="18" spans="1:7" x14ac:dyDescent="0.25">
      <c r="A18" s="155" t="s">
        <v>128</v>
      </c>
      <c r="B18" s="155" t="s">
        <v>132</v>
      </c>
    </row>
    <row r="19" spans="1:7" ht="15.6" customHeight="1" x14ac:dyDescent="0.25">
      <c r="B19" s="21" t="s">
        <v>268</v>
      </c>
    </row>
    <row r="20" spans="1:7" x14ac:dyDescent="0.25">
      <c r="B20" s="21" t="s">
        <v>269</v>
      </c>
    </row>
    <row r="21" spans="1:7" x14ac:dyDescent="0.25">
      <c r="B21" s="21" t="s">
        <v>244</v>
      </c>
    </row>
    <row r="22" spans="1:7" x14ac:dyDescent="0.25">
      <c r="A22" s="155" t="s">
        <v>129</v>
      </c>
      <c r="B22" s="155" t="s">
        <v>146</v>
      </c>
    </row>
    <row r="23" spans="1:7" ht="15.6" customHeight="1" x14ac:dyDescent="0.25">
      <c r="B23" s="21" t="s">
        <v>270</v>
      </c>
    </row>
    <row r="24" spans="1:7" x14ac:dyDescent="0.25">
      <c r="B24" s="21" t="s">
        <v>271</v>
      </c>
    </row>
    <row r="25" spans="1:7" x14ac:dyDescent="0.25">
      <c r="A25" s="155" t="s">
        <v>130</v>
      </c>
      <c r="B25" s="155" t="s">
        <v>133</v>
      </c>
    </row>
    <row r="26" spans="1:7" ht="15.6" customHeight="1" x14ac:dyDescent="0.25">
      <c r="B26" s="51" t="s">
        <v>272</v>
      </c>
      <c r="C26" s="51"/>
      <c r="D26" s="51"/>
      <c r="E26" s="51"/>
      <c r="F26" s="51"/>
      <c r="G26" s="51"/>
    </row>
    <row r="27" spans="1:7" ht="15.6" customHeight="1" x14ac:dyDescent="0.25">
      <c r="A27" s="155" t="s">
        <v>131</v>
      </c>
      <c r="B27" s="155" t="s">
        <v>245</v>
      </c>
    </row>
    <row r="28" spans="1:7" ht="15.6" customHeight="1" x14ac:dyDescent="0.25">
      <c r="B28" s="247" t="s">
        <v>273</v>
      </c>
      <c r="C28" s="247"/>
      <c r="D28" s="247"/>
      <c r="E28" s="247"/>
      <c r="F28" s="247"/>
      <c r="G28" s="247"/>
    </row>
    <row r="29" spans="1:7" x14ac:dyDescent="0.25">
      <c r="B29" s="247" t="s">
        <v>274</v>
      </c>
      <c r="C29" s="247"/>
      <c r="D29" s="247"/>
      <c r="E29" s="247"/>
      <c r="F29" s="247"/>
      <c r="G29" s="247"/>
    </row>
    <row r="30" spans="1:7" x14ac:dyDescent="0.25">
      <c r="B30" s="247" t="s">
        <v>275</v>
      </c>
      <c r="C30" s="247"/>
      <c r="D30" s="247"/>
      <c r="E30" s="247"/>
      <c r="F30" s="247"/>
      <c r="G30" s="247"/>
    </row>
    <row r="31" spans="1:7" x14ac:dyDescent="0.25">
      <c r="B31" s="21" t="s">
        <v>276</v>
      </c>
      <c r="C31" s="247"/>
      <c r="D31" s="247"/>
      <c r="E31" s="247"/>
      <c r="F31" s="247"/>
      <c r="G31" s="247"/>
    </row>
    <row r="32" spans="1:7" x14ac:dyDescent="0.25">
      <c r="A32" s="155" t="s">
        <v>134</v>
      </c>
      <c r="B32" s="155" t="s">
        <v>135</v>
      </c>
    </row>
    <row r="33" spans="1:2" x14ac:dyDescent="0.25">
      <c r="B33" s="21" t="s">
        <v>246</v>
      </c>
    </row>
    <row r="34" spans="1:2" x14ac:dyDescent="0.25">
      <c r="A34" s="155" t="s">
        <v>184</v>
      </c>
      <c r="B34" s="155" t="s">
        <v>185</v>
      </c>
    </row>
    <row r="35" spans="1:2" ht="15.6" customHeight="1" x14ac:dyDescent="0.25">
      <c r="A35" s="21"/>
      <c r="B35" s="21" t="s">
        <v>247</v>
      </c>
    </row>
  </sheetData>
  <customSheetViews>
    <customSheetView guid="{96FAF5F8-BD57-4EDE-AC8B-7E6854529246}" showRuler="0">
      <selection activeCell="C2" sqref="C2"/>
      <pageMargins left="0.75" right="0.75" top="1" bottom="1" header="0.5" footer="0.5"/>
      <pageSetup orientation="portrait" r:id="rId1"/>
      <headerFooter alignWithMargins="0"/>
    </customSheetView>
    <customSheetView guid="{EC77BDF0-E4AB-4C37-A286-B132C795CB0B}" showRuler="0">
      <selection activeCell="H15" sqref="H15"/>
      <pageMargins left="0.75" right="0.75" top="1" bottom="1" header="0.5" footer="0.5"/>
      <headerFooter alignWithMargins="0"/>
    </customSheetView>
    <customSheetView guid="{55322F06-EF2B-4EBF-91FC-6C830D0D22C9}" showRuler="0">
      <selection activeCell="L11" sqref="L11"/>
      <pageMargins left="0.75" right="0.75" top="1" bottom="1" header="0.5" footer="0.5"/>
      <headerFooter alignWithMargins="0"/>
    </customSheetView>
  </customSheetViews>
  <phoneticPr fontId="6" type="noConversion"/>
  <pageMargins left="0.5" right="0.5" top="1" bottom="1" header="0.5" footer="0.5"/>
  <pageSetup scale="92" orientation="portrait" r:id="rId2"/>
  <headerFooter alignWithMargins="0">
    <oddFooter>&amp;L&amp;F&amp;C&amp;A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37"/>
  <sheetViews>
    <sheetView workbookViewId="0">
      <pane ySplit="4" topLeftCell="A5" activePane="bottomLeft" state="frozen"/>
      <selection pane="bottomLeft"/>
    </sheetView>
  </sheetViews>
  <sheetFormatPr defaultColWidth="9.140625" defaultRowHeight="15" x14ac:dyDescent="0.25"/>
  <cols>
    <col min="1" max="1" width="28" style="1" customWidth="1"/>
    <col min="2" max="2" width="16" style="1" customWidth="1"/>
    <col min="3" max="3" width="52.7109375" style="1" bestFit="1" customWidth="1"/>
    <col min="4" max="4" width="9.140625" style="141"/>
    <col min="5" max="16384" width="9.140625" style="1"/>
  </cols>
  <sheetData>
    <row r="1" spans="1:6" ht="18.75" x14ac:dyDescent="0.3">
      <c r="A1" s="414" t="str">
        <f>'Start Here'!B3</f>
        <v>ABC International</v>
      </c>
      <c r="B1" s="44"/>
      <c r="C1" s="10" t="s">
        <v>21</v>
      </c>
      <c r="D1" s="140"/>
      <c r="E1" s="44"/>
      <c r="F1" s="44"/>
    </row>
    <row r="2" spans="1:6" ht="18.75" x14ac:dyDescent="0.3">
      <c r="A2" s="62">
        <f>'Exh A -Rate Info-Subawards $25K'!B7</f>
        <v>2023</v>
      </c>
      <c r="B2" s="44"/>
      <c r="C2" s="44"/>
      <c r="D2" s="140"/>
      <c r="E2" s="44"/>
      <c r="F2" s="44"/>
    </row>
    <row r="3" spans="1:6" ht="18.75" x14ac:dyDescent="0.3">
      <c r="A3" s="9" t="s">
        <v>125</v>
      </c>
      <c r="B3" s="44"/>
      <c r="C3" s="44"/>
      <c r="D3" s="140"/>
      <c r="E3" s="44"/>
      <c r="F3" s="44"/>
    </row>
    <row r="4" spans="1:6" ht="18.75" x14ac:dyDescent="0.3">
      <c r="A4" s="146" t="s">
        <v>106</v>
      </c>
      <c r="B4" s="44"/>
      <c r="C4" s="44"/>
      <c r="D4" s="140"/>
      <c r="E4" s="44"/>
      <c r="F4" s="44"/>
    </row>
    <row r="5" spans="1:6" ht="18.75" x14ac:dyDescent="0.3">
      <c r="A5" s="34"/>
      <c r="B5" s="44"/>
      <c r="C5" s="44"/>
      <c r="D5" s="140"/>
      <c r="E5" s="44"/>
      <c r="F5" s="44"/>
    </row>
    <row r="6" spans="1:6" ht="15.75" x14ac:dyDescent="0.25">
      <c r="A6" s="52"/>
      <c r="B6" s="3"/>
      <c r="C6" s="4"/>
      <c r="D6" s="4"/>
    </row>
    <row r="7" spans="1:6" ht="15.75" x14ac:dyDescent="0.25">
      <c r="A7" s="65" t="s">
        <v>108</v>
      </c>
      <c r="B7" s="16"/>
      <c r="C7" s="139"/>
      <c r="D7" s="4"/>
    </row>
    <row r="8" spans="1:6" s="2" customFormat="1" ht="18" customHeight="1" x14ac:dyDescent="0.25">
      <c r="A8" s="11"/>
      <c r="B8" s="11"/>
      <c r="C8" s="66"/>
      <c r="D8" s="66"/>
    </row>
    <row r="9" spans="1:6" s="2" customFormat="1" ht="16.5" thickBot="1" x14ac:dyDescent="0.3">
      <c r="A9" s="12" t="s">
        <v>23</v>
      </c>
      <c r="B9" s="12" t="s">
        <v>24</v>
      </c>
      <c r="C9" s="12" t="s">
        <v>124</v>
      </c>
      <c r="D9" s="66"/>
    </row>
    <row r="10" spans="1:6" ht="15.75" x14ac:dyDescent="0.25">
      <c r="A10" s="3"/>
      <c r="B10" s="3"/>
      <c r="C10" s="4"/>
      <c r="D10" s="4"/>
    </row>
    <row r="11" spans="1:6" ht="15.75" x14ac:dyDescent="0.25">
      <c r="A11" s="3" t="s">
        <v>305</v>
      </c>
      <c r="B11" s="13">
        <v>20000</v>
      </c>
      <c r="C11" s="4" t="s">
        <v>343</v>
      </c>
      <c r="D11" s="4"/>
    </row>
    <row r="12" spans="1:6" ht="15.75" x14ac:dyDescent="0.25">
      <c r="A12" s="3" t="s">
        <v>304</v>
      </c>
      <c r="B12" s="13">
        <v>17000</v>
      </c>
      <c r="C12" s="4" t="s">
        <v>306</v>
      </c>
      <c r="D12" s="4"/>
    </row>
    <row r="13" spans="1:6" ht="15.75" x14ac:dyDescent="0.25">
      <c r="A13" s="3" t="s">
        <v>307</v>
      </c>
      <c r="B13" s="13">
        <v>12500</v>
      </c>
      <c r="C13" s="4" t="s">
        <v>344</v>
      </c>
      <c r="D13" s="4"/>
    </row>
    <row r="14" spans="1:6" ht="15.75" x14ac:dyDescent="0.25">
      <c r="A14" s="3" t="s">
        <v>29</v>
      </c>
      <c r="B14" s="3">
        <v>8000</v>
      </c>
      <c r="C14" s="4" t="s">
        <v>25</v>
      </c>
      <c r="D14" s="4"/>
    </row>
    <row r="15" spans="1:6" ht="15.75" x14ac:dyDescent="0.25">
      <c r="A15" s="3" t="s">
        <v>92</v>
      </c>
      <c r="B15" s="3">
        <v>9000</v>
      </c>
      <c r="C15" s="4" t="s">
        <v>91</v>
      </c>
      <c r="D15" s="4"/>
    </row>
    <row r="16" spans="1:6" ht="15.75" x14ac:dyDescent="0.25">
      <c r="A16" s="3" t="s">
        <v>33</v>
      </c>
      <c r="B16" s="4">
        <v>2000</v>
      </c>
      <c r="C16" s="4" t="s">
        <v>32</v>
      </c>
      <c r="D16" s="4"/>
    </row>
    <row r="17" spans="1:4" ht="15.75" x14ac:dyDescent="0.25">
      <c r="A17" s="3"/>
      <c r="B17" s="4"/>
      <c r="C17" s="4"/>
      <c r="D17" s="4"/>
    </row>
    <row r="18" spans="1:4" ht="16.5" thickBot="1" x14ac:dyDescent="0.3">
      <c r="A18" s="3" t="s">
        <v>2</v>
      </c>
      <c r="B18" s="15">
        <f>SUM(B11:B17)</f>
        <v>68500</v>
      </c>
      <c r="C18" s="4" t="s">
        <v>207</v>
      </c>
      <c r="D18" s="4"/>
    </row>
    <row r="19" spans="1:4" ht="16.5" thickTop="1" x14ac:dyDescent="0.25">
      <c r="A19" s="3"/>
      <c r="B19" s="3">
        <f>B18-'Exh B-Summary-Subaward $25K'!M25</f>
        <v>0</v>
      </c>
      <c r="C19" s="4" t="s">
        <v>234</v>
      </c>
      <c r="D19" s="4"/>
    </row>
    <row r="20" spans="1:4" ht="15.75" x14ac:dyDescent="0.25">
      <c r="A20" s="3"/>
      <c r="B20" s="3"/>
      <c r="C20" s="4"/>
      <c r="D20" s="4"/>
    </row>
    <row r="21" spans="1:4" ht="15.75" x14ac:dyDescent="0.25">
      <c r="A21" s="3"/>
      <c r="B21" s="3"/>
      <c r="C21" s="4"/>
      <c r="D21" s="4"/>
    </row>
    <row r="22" spans="1:4" ht="15.75" x14ac:dyDescent="0.25">
      <c r="A22" s="65" t="s">
        <v>107</v>
      </c>
      <c r="B22" s="16"/>
      <c r="C22" s="139"/>
      <c r="D22" s="4"/>
    </row>
    <row r="23" spans="1:4" ht="15.75" x14ac:dyDescent="0.25">
      <c r="A23" s="11"/>
      <c r="B23" s="3"/>
      <c r="C23" s="4"/>
      <c r="D23" s="4"/>
    </row>
    <row r="24" spans="1:4" ht="16.5" thickBot="1" x14ac:dyDescent="0.3">
      <c r="A24" s="12" t="s">
        <v>123</v>
      </c>
      <c r="B24" s="12" t="s">
        <v>24</v>
      </c>
      <c r="C24" s="12" t="s">
        <v>151</v>
      </c>
      <c r="D24" s="4"/>
    </row>
    <row r="25" spans="1:4" ht="15.75" x14ac:dyDescent="0.25">
      <c r="A25" s="3" t="s">
        <v>21</v>
      </c>
      <c r="B25" s="3" t="s">
        <v>21</v>
      </c>
      <c r="C25" s="4" t="s">
        <v>21</v>
      </c>
      <c r="D25" s="4"/>
    </row>
    <row r="26" spans="1:4" ht="15.75" x14ac:dyDescent="0.25">
      <c r="A26" s="3" t="s">
        <v>309</v>
      </c>
      <c r="B26" s="3">
        <v>678</v>
      </c>
      <c r="C26" s="4" t="s">
        <v>308</v>
      </c>
      <c r="D26" s="4"/>
    </row>
    <row r="27" spans="1:4" ht="15.75" x14ac:dyDescent="0.25">
      <c r="A27" s="3"/>
      <c r="B27" s="3"/>
      <c r="C27" s="4"/>
      <c r="D27" s="4"/>
    </row>
    <row r="28" spans="1:4" ht="16.5" thickBot="1" x14ac:dyDescent="0.3">
      <c r="A28" s="3" t="s">
        <v>2</v>
      </c>
      <c r="B28" s="15">
        <f>SUM(B25:B27)</f>
        <v>678</v>
      </c>
      <c r="C28" s="4" t="str">
        <f>C18</f>
        <v>To Exhibit B</v>
      </c>
      <c r="D28" s="4"/>
    </row>
    <row r="29" spans="1:4" ht="16.5" thickTop="1" x14ac:dyDescent="0.25">
      <c r="A29" s="3"/>
      <c r="B29" s="3">
        <f>B28-'Exh B-Summary-Subaward $25K'!M19</f>
        <v>0</v>
      </c>
      <c r="C29" s="4" t="s">
        <v>234</v>
      </c>
      <c r="D29" s="4"/>
    </row>
    <row r="30" spans="1:4" ht="15.75" x14ac:dyDescent="0.25">
      <c r="A30" s="3"/>
      <c r="B30" s="3"/>
      <c r="C30" s="4"/>
    </row>
    <row r="31" spans="1:4" ht="15.75" x14ac:dyDescent="0.25">
      <c r="A31" s="16" t="s">
        <v>21</v>
      </c>
      <c r="B31" s="3"/>
      <c r="C31" s="4"/>
    </row>
    <row r="32" spans="1:4" ht="15.75" x14ac:dyDescent="0.25">
      <c r="A32" s="3"/>
      <c r="B32" s="3"/>
      <c r="C32" s="3"/>
    </row>
    <row r="33" spans="1:3" ht="15.75" x14ac:dyDescent="0.25">
      <c r="A33" s="3"/>
      <c r="B33" s="3"/>
      <c r="C33" s="3"/>
    </row>
    <row r="34" spans="1:3" ht="15.75" x14ac:dyDescent="0.25">
      <c r="A34" s="3"/>
      <c r="B34" s="3"/>
      <c r="C34" s="3"/>
    </row>
    <row r="35" spans="1:3" ht="15.75" x14ac:dyDescent="0.25">
      <c r="A35" s="3"/>
      <c r="B35" s="3"/>
      <c r="C35" s="3"/>
    </row>
    <row r="36" spans="1:3" ht="15.75" x14ac:dyDescent="0.25">
      <c r="A36" s="3"/>
      <c r="B36" s="3"/>
      <c r="C36" s="3"/>
    </row>
    <row r="37" spans="1:3" ht="15.75" x14ac:dyDescent="0.25">
      <c r="A37" s="3"/>
      <c r="B37" s="3"/>
      <c r="C37" s="3"/>
    </row>
  </sheetData>
  <phoneticPr fontId="0" type="noConversion"/>
  <pageMargins left="0.5" right="0.5" top="1" bottom="1" header="0.5" footer="0.5"/>
  <pageSetup orientation="portrait" r:id="rId1"/>
  <headerFooter alignWithMargins="0">
    <oddFooter>&amp;L&amp;F&amp;C&amp;A</oddFooter>
  </headerFooter>
  <ignoredErrors>
    <ignoredError sqref="A1:A2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2"/>
  <sheetViews>
    <sheetView zoomScaleNormal="100" workbookViewId="0">
      <pane ySplit="8" topLeftCell="A9" activePane="bottomLeft" state="frozen"/>
      <selection pane="bottomLeft"/>
    </sheetView>
  </sheetViews>
  <sheetFormatPr defaultColWidth="9.140625" defaultRowHeight="15" x14ac:dyDescent="0.25"/>
  <cols>
    <col min="1" max="1" width="33.7109375" style="1" customWidth="1"/>
    <col min="2" max="2" width="3" style="1" customWidth="1"/>
    <col min="3" max="3" width="15.42578125" style="1" bestFit="1" customWidth="1"/>
    <col min="4" max="4" width="3.28515625" style="1" customWidth="1"/>
    <col min="5" max="5" width="13" style="1" customWidth="1"/>
    <col min="6" max="6" width="2.7109375" style="1" customWidth="1"/>
    <col min="7" max="7" width="14.7109375" style="1" bestFit="1" customWidth="1"/>
    <col min="8" max="8" width="2" style="1" customWidth="1"/>
    <col min="9" max="16384" width="9.140625" style="1"/>
  </cols>
  <sheetData>
    <row r="1" spans="1:10" ht="18.75" x14ac:dyDescent="0.3">
      <c r="A1" s="414" t="str">
        <f>'Start Here'!B3</f>
        <v>ABC International</v>
      </c>
      <c r="B1" s="8"/>
    </row>
    <row r="2" spans="1:10" ht="15.75" x14ac:dyDescent="0.25">
      <c r="A2" s="62">
        <f>'Exh A -Rate Info-Subawards $25K'!B7</f>
        <v>2023</v>
      </c>
      <c r="B2" s="8"/>
    </row>
    <row r="3" spans="1:10" ht="18.75" x14ac:dyDescent="0.3">
      <c r="A3" s="9" t="s">
        <v>99</v>
      </c>
      <c r="B3" s="8"/>
    </row>
    <row r="4" spans="1:10" ht="15.75" x14ac:dyDescent="0.25">
      <c r="A4" s="146" t="s">
        <v>109</v>
      </c>
      <c r="B4" s="8"/>
    </row>
    <row r="5" spans="1:10" ht="15.75" x14ac:dyDescent="0.25">
      <c r="A5" s="56"/>
      <c r="B5" s="8"/>
    </row>
    <row r="6" spans="1:10" s="2" customFormat="1" ht="15.75" x14ac:dyDescent="0.25">
      <c r="A6" s="38"/>
      <c r="B6" s="38"/>
      <c r="C6" s="38" t="s">
        <v>5</v>
      </c>
      <c r="D6" s="38"/>
      <c r="E6" s="38"/>
      <c r="F6" s="38"/>
      <c r="G6" s="38"/>
      <c r="H6" s="66"/>
      <c r="I6" s="11"/>
      <c r="J6" s="11"/>
    </row>
    <row r="7" spans="1:10" s="2" customFormat="1" ht="16.5" thickBot="1" x14ac:dyDescent="0.3">
      <c r="A7" s="67" t="s">
        <v>30</v>
      </c>
      <c r="B7" s="68"/>
      <c r="C7" s="68" t="s">
        <v>22</v>
      </c>
      <c r="D7" s="68"/>
      <c r="E7" s="68" t="s">
        <v>7</v>
      </c>
      <c r="F7" s="68"/>
      <c r="G7" s="68" t="s">
        <v>0</v>
      </c>
      <c r="H7" s="66"/>
      <c r="I7" s="11"/>
      <c r="J7" s="11"/>
    </row>
    <row r="8" spans="1:10" ht="15.75" x14ac:dyDescent="0.25">
      <c r="A8" s="3"/>
      <c r="B8" s="3"/>
      <c r="C8" s="3"/>
      <c r="D8" s="3"/>
      <c r="E8" s="3"/>
      <c r="F8" s="3"/>
      <c r="G8" s="3"/>
      <c r="H8" s="4"/>
      <c r="I8" s="3"/>
      <c r="J8" s="3"/>
    </row>
    <row r="9" spans="1:10" ht="15.75" x14ac:dyDescent="0.25">
      <c r="A9" s="16" t="s">
        <v>16</v>
      </c>
      <c r="B9" s="35" t="s">
        <v>3</v>
      </c>
      <c r="C9" s="11" t="s">
        <v>26</v>
      </c>
      <c r="D9" s="3"/>
      <c r="E9" s="3"/>
      <c r="F9" s="3"/>
      <c r="G9" s="3"/>
      <c r="H9" s="4"/>
      <c r="I9" s="3"/>
      <c r="J9" s="3"/>
    </row>
    <row r="10" spans="1:10" ht="15.75" x14ac:dyDescent="0.25">
      <c r="A10" s="3"/>
      <c r="B10" s="3"/>
      <c r="C10" s="3"/>
      <c r="D10" s="3"/>
      <c r="E10" s="3"/>
      <c r="F10" s="3"/>
      <c r="G10" s="3"/>
      <c r="H10" s="4"/>
      <c r="I10" s="3"/>
      <c r="J10" s="3"/>
    </row>
    <row r="11" spans="1:10" ht="15.75" x14ac:dyDescent="0.25">
      <c r="A11" s="16" t="s">
        <v>17</v>
      </c>
      <c r="B11" s="3"/>
      <c r="C11" s="3"/>
      <c r="D11" s="3"/>
      <c r="E11" s="3"/>
      <c r="F11" s="3"/>
      <c r="G11" s="3"/>
      <c r="H11" s="4"/>
      <c r="I11" s="3"/>
      <c r="J11" s="3"/>
    </row>
    <row r="12" spans="1:10" ht="15.75" x14ac:dyDescent="0.25">
      <c r="A12" s="3" t="s">
        <v>12</v>
      </c>
      <c r="B12" s="3"/>
      <c r="C12" s="3">
        <v>5000</v>
      </c>
      <c r="D12" s="3"/>
      <c r="E12" s="36"/>
      <c r="F12" s="36"/>
      <c r="G12" s="36">
        <f>C12-E12</f>
        <v>5000</v>
      </c>
      <c r="H12" s="4"/>
      <c r="I12" s="3"/>
      <c r="J12" s="3"/>
    </row>
    <row r="13" spans="1:10" ht="15.75" x14ac:dyDescent="0.25">
      <c r="A13" s="3" t="s">
        <v>15</v>
      </c>
      <c r="B13" s="3"/>
      <c r="C13" s="3">
        <v>50000</v>
      </c>
      <c r="D13" s="3"/>
      <c r="E13" s="36">
        <v>50000</v>
      </c>
      <c r="F13" s="36"/>
      <c r="G13" s="36">
        <f t="shared" ref="G13:G22" si="0">C13-E13</f>
        <v>0</v>
      </c>
      <c r="H13" s="4"/>
      <c r="I13" s="3"/>
      <c r="J13" s="3"/>
    </row>
    <row r="14" spans="1:10" ht="15.75" x14ac:dyDescent="0.25">
      <c r="A14" s="3" t="s">
        <v>13</v>
      </c>
      <c r="B14" s="3"/>
      <c r="C14" s="3">
        <v>20000</v>
      </c>
      <c r="D14" s="3"/>
      <c r="E14" s="36">
        <v>20000</v>
      </c>
      <c r="F14" s="36"/>
      <c r="G14" s="36">
        <f t="shared" si="0"/>
        <v>0</v>
      </c>
      <c r="H14" s="4"/>
      <c r="I14" s="3"/>
      <c r="J14" s="3"/>
    </row>
    <row r="15" spans="1:10" ht="15.75" x14ac:dyDescent="0.25">
      <c r="A15" s="3" t="s">
        <v>14</v>
      </c>
      <c r="B15" s="3"/>
      <c r="C15" s="3">
        <v>7035</v>
      </c>
      <c r="D15" s="3"/>
      <c r="E15" s="36">
        <v>7035</v>
      </c>
      <c r="F15" s="36"/>
      <c r="G15" s="36">
        <f t="shared" si="0"/>
        <v>0</v>
      </c>
      <c r="H15" s="4"/>
      <c r="I15" s="3"/>
      <c r="J15" s="3"/>
    </row>
    <row r="16" spans="1:10" ht="15.75" x14ac:dyDescent="0.25">
      <c r="A16" s="3"/>
      <c r="B16" s="3"/>
      <c r="C16" s="3"/>
      <c r="D16" s="3"/>
      <c r="E16" s="36"/>
      <c r="F16" s="36"/>
      <c r="G16" s="36"/>
      <c r="H16" s="4"/>
      <c r="I16" s="3"/>
      <c r="J16" s="3"/>
    </row>
    <row r="17" spans="1:22" ht="15.75" x14ac:dyDescent="0.25">
      <c r="A17" s="16" t="s">
        <v>18</v>
      </c>
      <c r="B17" s="3"/>
      <c r="C17" s="3"/>
      <c r="D17" s="3"/>
      <c r="E17" s="36"/>
      <c r="F17" s="36"/>
      <c r="G17" s="36"/>
      <c r="H17" s="4"/>
      <c r="I17" s="3"/>
      <c r="J17" s="3"/>
    </row>
    <row r="18" spans="1:22" ht="15.75" x14ac:dyDescent="0.25">
      <c r="A18" s="3" t="s">
        <v>8</v>
      </c>
      <c r="B18" s="3"/>
      <c r="C18" s="3"/>
      <c r="D18" s="3"/>
      <c r="E18" s="36"/>
      <c r="F18" s="36"/>
      <c r="G18" s="36">
        <f>C18-E18</f>
        <v>0</v>
      </c>
      <c r="H18" s="4"/>
      <c r="I18" s="3"/>
      <c r="J18" s="3"/>
    </row>
    <row r="19" spans="1:22" ht="15.75" x14ac:dyDescent="0.25">
      <c r="A19" s="3" t="s">
        <v>9</v>
      </c>
      <c r="B19" s="3"/>
      <c r="C19" s="3">
        <v>1774</v>
      </c>
      <c r="D19" s="3"/>
      <c r="E19" s="36"/>
      <c r="F19" s="36"/>
      <c r="G19" s="36">
        <f t="shared" si="0"/>
        <v>1774</v>
      </c>
      <c r="H19" s="4"/>
      <c r="I19" s="3"/>
      <c r="J19" s="3"/>
    </row>
    <row r="20" spans="1:22" ht="15.75" x14ac:dyDescent="0.25">
      <c r="A20" s="3" t="s">
        <v>10</v>
      </c>
      <c r="B20" s="3"/>
      <c r="C20" s="3"/>
      <c r="D20" s="3"/>
      <c r="E20" s="36"/>
      <c r="F20" s="36"/>
      <c r="G20" s="36">
        <f t="shared" si="0"/>
        <v>0</v>
      </c>
      <c r="H20" s="4"/>
      <c r="I20" s="3"/>
      <c r="J20" s="3"/>
      <c r="K20" s="1" t="s">
        <v>21</v>
      </c>
    </row>
    <row r="21" spans="1:22" ht="15.75" x14ac:dyDescent="0.25">
      <c r="A21" s="3" t="s">
        <v>28</v>
      </c>
      <c r="B21" s="3"/>
      <c r="C21" s="3"/>
      <c r="D21" s="3"/>
      <c r="E21" s="37"/>
      <c r="F21" s="37"/>
      <c r="G21" s="36">
        <f t="shared" si="0"/>
        <v>0</v>
      </c>
      <c r="H21" s="4"/>
      <c r="I21" s="3"/>
      <c r="J21" s="3"/>
    </row>
    <row r="22" spans="1:22" ht="15.75" x14ac:dyDescent="0.25">
      <c r="A22" s="3" t="s">
        <v>11</v>
      </c>
      <c r="B22" s="3"/>
      <c r="C22" s="3"/>
      <c r="D22" s="3"/>
      <c r="E22" s="37"/>
      <c r="F22" s="37"/>
      <c r="G22" s="36">
        <f t="shared" si="0"/>
        <v>0</v>
      </c>
      <c r="H22" s="4"/>
      <c r="I22" s="3"/>
      <c r="J22" s="3"/>
    </row>
    <row r="23" spans="1:22" ht="15.75" x14ac:dyDescent="0.25">
      <c r="A23" s="3"/>
      <c r="B23" s="3"/>
      <c r="C23" s="4"/>
      <c r="D23" s="3"/>
      <c r="E23" s="3"/>
      <c r="F23" s="4"/>
      <c r="G23" s="3"/>
      <c r="H23" s="4"/>
      <c r="I23" s="3"/>
      <c r="J23" s="3"/>
    </row>
    <row r="24" spans="1:22" ht="16.5" thickBot="1" x14ac:dyDescent="0.3">
      <c r="A24" s="3" t="s">
        <v>2</v>
      </c>
      <c r="B24" s="14"/>
      <c r="C24" s="41">
        <f>SUM(C9:C23)</f>
        <v>83809</v>
      </c>
      <c r="D24" s="3"/>
      <c r="E24" s="41">
        <f>SUM(E9:E23)</f>
        <v>77035</v>
      </c>
      <c r="F24" s="4"/>
      <c r="G24" s="41">
        <f>SUM(G9:G23)</f>
        <v>6774</v>
      </c>
      <c r="H24" s="4"/>
      <c r="I24" s="3"/>
      <c r="J24" s="3"/>
    </row>
    <row r="25" spans="1:22" ht="16.5" thickTop="1" x14ac:dyDescent="0.25">
      <c r="A25" s="3"/>
      <c r="B25" s="3"/>
      <c r="C25" s="38"/>
      <c r="D25" s="3"/>
      <c r="E25" s="3"/>
      <c r="F25" s="4"/>
      <c r="G25" s="38" t="s">
        <v>4</v>
      </c>
      <c r="H25" s="39"/>
      <c r="I25" s="3"/>
      <c r="J25" s="3"/>
    </row>
    <row r="26" spans="1:22" ht="15.75" x14ac:dyDescent="0.25">
      <c r="A26" s="3"/>
      <c r="B26" s="3"/>
      <c r="C26" s="4"/>
      <c r="D26" s="3"/>
      <c r="E26" s="3"/>
      <c r="F26" s="3"/>
      <c r="G26" s="3" t="s">
        <v>207</v>
      </c>
      <c r="H26" s="3"/>
      <c r="I26" s="3"/>
      <c r="J26" s="3"/>
    </row>
    <row r="27" spans="1:22" ht="15.75" x14ac:dyDescent="0.25">
      <c r="A27" s="3"/>
      <c r="B27" s="3"/>
      <c r="C27" s="39"/>
      <c r="D27" s="3"/>
      <c r="E27" s="3"/>
      <c r="F27" s="3"/>
      <c r="G27" s="3"/>
      <c r="H27" s="3"/>
      <c r="I27" s="3"/>
      <c r="J27" s="3"/>
    </row>
    <row r="28" spans="1:22" ht="15.75" x14ac:dyDescent="0.25">
      <c r="A28" s="3"/>
      <c r="B28" s="3"/>
      <c r="C28" s="39"/>
      <c r="D28" s="3"/>
      <c r="E28" s="3"/>
      <c r="F28" s="3"/>
      <c r="G28" s="3"/>
      <c r="H28" s="3"/>
      <c r="I28" s="3"/>
      <c r="J28" s="3"/>
    </row>
    <row r="29" spans="1:22" ht="16.5" thickBot="1" x14ac:dyDescent="0.3">
      <c r="A29" s="16" t="s">
        <v>19</v>
      </c>
      <c r="B29" s="3"/>
      <c r="C29" s="3"/>
      <c r="D29" s="3"/>
      <c r="E29" s="3"/>
      <c r="F29" s="3"/>
      <c r="G29" s="320">
        <v>1000</v>
      </c>
      <c r="H29" s="3" t="s">
        <v>27</v>
      </c>
      <c r="I29" s="3"/>
      <c r="J29" s="3"/>
    </row>
    <row r="30" spans="1:22" ht="16.5" thickTop="1" x14ac:dyDescent="0.25">
      <c r="A30" s="16"/>
      <c r="B30" s="3"/>
      <c r="C30" s="3"/>
      <c r="D30" s="3"/>
      <c r="E30" s="3"/>
      <c r="F30" s="3"/>
      <c r="G30" s="40"/>
      <c r="H30" s="40"/>
      <c r="I30" s="3"/>
      <c r="J30" s="3"/>
    </row>
    <row r="31" spans="1:22" ht="15.75" x14ac:dyDescent="0.25">
      <c r="A31" s="157"/>
      <c r="B31" s="159"/>
      <c r="C31" s="159"/>
      <c r="D31" s="159"/>
      <c r="E31" s="159"/>
      <c r="F31" s="159"/>
      <c r="G31" s="159"/>
      <c r="H31" s="158"/>
      <c r="I31" s="3"/>
      <c r="J31" s="3"/>
    </row>
    <row r="32" spans="1:22" ht="15" customHeight="1" x14ac:dyDescent="0.25">
      <c r="A32" s="157" t="s">
        <v>86</v>
      </c>
      <c r="B32" s="157"/>
      <c r="C32" s="157"/>
      <c r="D32" s="157"/>
      <c r="E32" s="157"/>
      <c r="F32" s="157"/>
      <c r="G32" s="157"/>
      <c r="H32" s="157"/>
      <c r="I32" s="3"/>
      <c r="J32" s="3"/>
      <c r="N32" s="16" t="s">
        <v>21</v>
      </c>
      <c r="O32" s="3"/>
      <c r="P32" s="3"/>
      <c r="Q32" s="3"/>
      <c r="R32" s="3"/>
      <c r="S32" s="3"/>
      <c r="T32" s="3"/>
      <c r="U32" s="3"/>
      <c r="V32" s="3"/>
    </row>
    <row r="33" spans="1:22" ht="15" customHeight="1" x14ac:dyDescent="0.25">
      <c r="A33" s="157"/>
      <c r="B33" s="157"/>
      <c r="C33" s="157"/>
      <c r="D33" s="157"/>
      <c r="E33" s="157"/>
      <c r="F33" s="157"/>
      <c r="G33" s="157"/>
      <c r="H33" s="157"/>
      <c r="I33" s="3"/>
      <c r="J33" s="3"/>
      <c r="N33" s="16"/>
      <c r="O33" s="3"/>
      <c r="P33" s="3"/>
      <c r="Q33" s="3"/>
      <c r="R33" s="3"/>
      <c r="S33" s="3"/>
      <c r="T33" s="3"/>
      <c r="U33" s="3"/>
      <c r="V33" s="3"/>
    </row>
    <row r="34" spans="1:22" ht="15.6" customHeight="1" x14ac:dyDescent="0.25">
      <c r="A34" s="157" t="s">
        <v>197</v>
      </c>
      <c r="B34" s="158"/>
      <c r="C34" s="158"/>
      <c r="D34" s="158"/>
      <c r="E34" s="158"/>
      <c r="F34" s="158"/>
      <c r="G34" s="158"/>
      <c r="H34" s="158"/>
      <c r="I34" s="3"/>
      <c r="J34" s="3"/>
    </row>
    <row r="35" spans="1:22" ht="15.75" x14ac:dyDescent="0.25">
      <c r="A35" s="156" t="s">
        <v>198</v>
      </c>
      <c r="B35" s="158"/>
      <c r="C35" s="158"/>
      <c r="D35" s="158"/>
      <c r="E35" s="158"/>
      <c r="F35" s="158"/>
      <c r="G35" s="158"/>
      <c r="H35" s="158"/>
      <c r="I35" s="3"/>
      <c r="J35" s="3"/>
    </row>
    <row r="36" spans="1:22" ht="15.75" x14ac:dyDescent="0.25">
      <c r="A36" s="156" t="s">
        <v>199</v>
      </c>
      <c r="B36" s="158"/>
      <c r="C36" s="158"/>
      <c r="D36" s="158"/>
      <c r="E36" s="158"/>
      <c r="F36" s="158"/>
      <c r="G36" s="158"/>
      <c r="H36" s="158"/>
      <c r="I36" s="3"/>
      <c r="J36" s="3"/>
    </row>
    <row r="37" spans="1:22" ht="15.75" x14ac:dyDescent="0.25">
      <c r="A37" s="157"/>
      <c r="B37" s="157"/>
      <c r="C37" s="157"/>
      <c r="D37" s="157"/>
      <c r="E37" s="157"/>
      <c r="F37" s="157"/>
      <c r="G37" s="157"/>
      <c r="H37" s="157"/>
      <c r="I37" s="3"/>
      <c r="J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5.6" customHeight="1" x14ac:dyDescent="0.25">
      <c r="A38" s="157" t="s">
        <v>200</v>
      </c>
      <c r="B38" s="157"/>
      <c r="C38" s="157"/>
      <c r="D38" s="157"/>
      <c r="E38" s="157"/>
      <c r="F38" s="157"/>
      <c r="G38" s="157"/>
      <c r="H38" s="157"/>
      <c r="I38" s="3"/>
      <c r="J38" s="3"/>
      <c r="N38" s="160" t="s">
        <v>21</v>
      </c>
      <c r="O38" s="157"/>
      <c r="P38" s="157"/>
      <c r="Q38" s="157"/>
      <c r="R38" s="157"/>
      <c r="S38" s="157"/>
      <c r="T38" s="157"/>
      <c r="U38" s="157"/>
      <c r="V38" s="157"/>
    </row>
    <row r="39" spans="1:22" ht="15.75" x14ac:dyDescent="0.25">
      <c r="A39" s="157" t="s">
        <v>201</v>
      </c>
      <c r="B39" s="157"/>
      <c r="C39" s="157"/>
      <c r="D39" s="157"/>
      <c r="E39" s="157"/>
      <c r="F39" s="157"/>
      <c r="G39" s="157"/>
      <c r="H39" s="157"/>
      <c r="I39" s="3"/>
      <c r="J39" s="3"/>
      <c r="N39" s="55"/>
      <c r="O39" s="54"/>
      <c r="P39" s="54"/>
      <c r="Q39" s="54"/>
      <c r="R39" s="54"/>
      <c r="S39" s="54"/>
      <c r="T39" s="54"/>
      <c r="U39" s="54"/>
      <c r="V39" s="54"/>
    </row>
    <row r="40" spans="1:22" ht="15.75" x14ac:dyDescent="0.25">
      <c r="A40" s="157" t="s">
        <v>202</v>
      </c>
      <c r="B40" s="157"/>
      <c r="C40" s="157"/>
      <c r="D40" s="157"/>
      <c r="E40" s="157"/>
      <c r="F40" s="157"/>
      <c r="G40" s="157"/>
      <c r="H40" s="157"/>
      <c r="I40" s="3"/>
      <c r="J40" s="3"/>
      <c r="N40" s="55"/>
      <c r="O40" s="54"/>
      <c r="P40" s="54"/>
      <c r="Q40" s="54"/>
      <c r="R40" s="54"/>
      <c r="S40" s="54"/>
      <c r="T40" s="54"/>
      <c r="U40" s="54"/>
      <c r="V40" s="54"/>
    </row>
    <row r="41" spans="1:22" ht="15.7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22" ht="15.7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</row>
  </sheetData>
  <phoneticPr fontId="6" type="noConversion"/>
  <pageMargins left="0.5" right="0.5" top="1" bottom="1" header="0.5" footer="0.5"/>
  <pageSetup scale="99" orientation="portrait" r:id="rId1"/>
  <headerFooter alignWithMargins="0">
    <oddFooter>&amp;L&amp;F&amp;C&amp;A</oddFooter>
  </headerFooter>
  <ignoredErrors>
    <ignoredError sqref="A1:A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172"/>
  <sheetViews>
    <sheetView workbookViewId="0"/>
  </sheetViews>
  <sheetFormatPr defaultColWidth="8.140625" defaultRowHeight="15.75" x14ac:dyDescent="0.25"/>
  <cols>
    <col min="1" max="1" width="31.28515625" style="111" customWidth="1"/>
    <col min="2" max="2" width="1.5703125" style="80" customWidth="1"/>
    <col min="3" max="5" width="11.5703125" style="80" customWidth="1"/>
    <col min="6" max="6" width="1.5703125" style="80" customWidth="1"/>
    <col min="7" max="9" width="11.5703125" style="80" customWidth="1"/>
    <col min="10" max="10" width="1.5703125" style="80" customWidth="1"/>
    <col min="11" max="13" width="11.5703125" style="80" customWidth="1"/>
    <col min="14" max="14" width="1.5703125" style="80" customWidth="1"/>
    <col min="15" max="17" width="11.5703125" style="80" customWidth="1"/>
    <col min="18" max="18" width="1.5703125" style="111" customWidth="1"/>
    <col min="19" max="19" width="11.5703125" style="80" customWidth="1"/>
    <col min="20" max="20" width="11.5703125" style="84" customWidth="1"/>
    <col min="21" max="21" width="11.5703125" style="80" customWidth="1"/>
    <col min="22" max="22" width="1.5703125" style="80" customWidth="1"/>
    <col min="23" max="25" width="11.5703125" style="80" customWidth="1"/>
    <col min="26" max="26" width="1.5703125" style="80" customWidth="1"/>
    <col min="27" max="16384" width="8.140625" style="80"/>
  </cols>
  <sheetData>
    <row r="1" spans="1:25" ht="18.75" x14ac:dyDescent="0.3">
      <c r="A1" s="414" t="str">
        <f>'Start Here'!B3</f>
        <v>ABC International</v>
      </c>
      <c r="R1" s="81"/>
      <c r="S1" s="81"/>
      <c r="T1" s="81"/>
      <c r="U1" s="81"/>
      <c r="V1" s="81"/>
      <c r="W1" s="81"/>
      <c r="X1" s="81"/>
      <c r="Y1" s="81"/>
    </row>
    <row r="2" spans="1:25" x14ac:dyDescent="0.25">
      <c r="A2" s="62">
        <f>'Exh A -Rate Info-Subawards $25K'!B7</f>
        <v>2023</v>
      </c>
      <c r="R2" s="81"/>
      <c r="S2" s="81"/>
      <c r="T2" s="81"/>
      <c r="U2" s="81"/>
      <c r="V2" s="81"/>
      <c r="W2" s="81"/>
      <c r="X2" s="81"/>
      <c r="Y2" s="81"/>
    </row>
    <row r="3" spans="1:25" x14ac:dyDescent="0.25">
      <c r="A3" s="82" t="s">
        <v>345</v>
      </c>
      <c r="R3" s="83"/>
      <c r="S3" s="83"/>
      <c r="T3" s="83"/>
      <c r="U3" s="83"/>
      <c r="V3" s="83"/>
      <c r="W3" s="83"/>
      <c r="X3" s="83"/>
      <c r="Y3" s="83"/>
    </row>
    <row r="4" spans="1:25" x14ac:dyDescent="0.25">
      <c r="A4" s="83"/>
      <c r="R4" s="83"/>
      <c r="S4" s="83"/>
      <c r="T4" s="83"/>
      <c r="U4" s="83"/>
      <c r="V4" s="83"/>
      <c r="W4" s="83"/>
      <c r="X4" s="83"/>
      <c r="Y4" s="83"/>
    </row>
    <row r="5" spans="1:25" ht="15.6" customHeight="1" x14ac:dyDescent="0.25">
      <c r="A5" s="402" t="s">
        <v>346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1"/>
      <c r="O5" s="401"/>
      <c r="P5" s="401"/>
      <c r="Q5" s="403"/>
      <c r="R5" s="403"/>
      <c r="S5" s="403"/>
      <c r="T5" s="403"/>
      <c r="U5" s="403"/>
      <c r="V5" s="403"/>
      <c r="W5" s="403"/>
      <c r="X5" s="403"/>
      <c r="Y5" s="153"/>
    </row>
    <row r="6" spans="1:25" s="86" customFormat="1" ht="15.6" customHeight="1" x14ac:dyDescent="0.25">
      <c r="A6" s="404"/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3"/>
      <c r="O6" s="403"/>
      <c r="P6" s="403"/>
      <c r="Q6" s="403"/>
      <c r="R6" s="403"/>
      <c r="S6" s="403"/>
      <c r="T6" s="403"/>
      <c r="U6" s="403"/>
      <c r="V6" s="403"/>
      <c r="W6" s="403"/>
      <c r="X6" s="403"/>
      <c r="Y6" s="403"/>
    </row>
    <row r="7" spans="1:25" x14ac:dyDescent="0.25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</row>
    <row r="8" spans="1:25" x14ac:dyDescent="0.25">
      <c r="A8" s="80"/>
      <c r="K8" s="103"/>
      <c r="L8" s="103"/>
      <c r="M8" s="103"/>
      <c r="O8" s="103"/>
      <c r="P8" s="103"/>
      <c r="Q8" s="103"/>
      <c r="R8" s="80"/>
      <c r="S8" s="88"/>
      <c r="T8" s="88"/>
      <c r="U8" s="88"/>
      <c r="V8" s="88"/>
      <c r="W8" s="89"/>
      <c r="X8" s="89"/>
      <c r="Y8" s="89"/>
    </row>
    <row r="9" spans="1:25" x14ac:dyDescent="0.25">
      <c r="A9" s="90" t="s">
        <v>158</v>
      </c>
      <c r="C9" s="161" t="s">
        <v>159</v>
      </c>
      <c r="D9" s="161"/>
      <c r="E9" s="161"/>
      <c r="G9" s="162"/>
      <c r="H9" s="163" t="s">
        <v>160</v>
      </c>
      <c r="I9" s="163"/>
      <c r="K9" s="163"/>
      <c r="L9" s="163" t="s">
        <v>161</v>
      </c>
      <c r="M9" s="163"/>
      <c r="O9" s="163" t="s">
        <v>203</v>
      </c>
      <c r="P9" s="163"/>
      <c r="Q9" s="163"/>
      <c r="R9" s="85"/>
      <c r="S9" s="164"/>
      <c r="T9" s="164" t="s">
        <v>162</v>
      </c>
      <c r="U9" s="164"/>
      <c r="V9" s="88"/>
      <c r="W9" s="163"/>
      <c r="X9" s="163" t="s">
        <v>163</v>
      </c>
      <c r="Y9" s="163"/>
    </row>
    <row r="10" spans="1:25" x14ac:dyDescent="0.25">
      <c r="A10" s="91" t="s">
        <v>31</v>
      </c>
      <c r="C10" s="92"/>
      <c r="D10" s="87"/>
      <c r="E10" s="93">
        <v>0</v>
      </c>
      <c r="G10" s="92"/>
      <c r="H10" s="87"/>
      <c r="I10" s="93">
        <v>0</v>
      </c>
      <c r="K10" s="92"/>
      <c r="L10" s="87"/>
      <c r="M10" s="93">
        <v>0</v>
      </c>
      <c r="O10" s="92"/>
      <c r="P10" s="87"/>
      <c r="Q10" s="93">
        <v>0</v>
      </c>
      <c r="R10" s="91"/>
      <c r="S10" s="92"/>
      <c r="T10" s="87"/>
      <c r="U10" s="93">
        <v>0</v>
      </c>
      <c r="V10" s="93"/>
      <c r="W10" s="92"/>
      <c r="X10" s="87"/>
      <c r="Y10" s="93">
        <v>0</v>
      </c>
    </row>
    <row r="11" spans="1:25" x14ac:dyDescent="0.25">
      <c r="A11" s="91" t="s">
        <v>111</v>
      </c>
      <c r="C11" s="94">
        <f>+O11</f>
        <v>0.3</v>
      </c>
      <c r="D11" s="87"/>
      <c r="E11" s="93">
        <f>E10*C11</f>
        <v>0</v>
      </c>
      <c r="G11" s="94">
        <f>+C11</f>
        <v>0.3</v>
      </c>
      <c r="H11" s="87"/>
      <c r="I11" s="93">
        <f>I10*G11</f>
        <v>0</v>
      </c>
      <c r="K11" s="94">
        <f>+W11</f>
        <v>0.3</v>
      </c>
      <c r="L11" s="87"/>
      <c r="M11" s="93">
        <f>M10*K11</f>
        <v>0</v>
      </c>
      <c r="O11" s="94">
        <f>+K11</f>
        <v>0.3</v>
      </c>
      <c r="P11" s="87"/>
      <c r="Q11" s="93">
        <f>Q10*O11</f>
        <v>0</v>
      </c>
      <c r="R11" s="91"/>
      <c r="S11" s="95">
        <v>0.3</v>
      </c>
      <c r="T11" s="87"/>
      <c r="U11" s="93">
        <f>U10*S11</f>
        <v>0</v>
      </c>
      <c r="V11" s="93"/>
      <c r="W11" s="94">
        <f>+S11</f>
        <v>0.3</v>
      </c>
      <c r="X11" s="87"/>
      <c r="Y11" s="93">
        <f>Y10*W11</f>
        <v>0</v>
      </c>
    </row>
    <row r="12" spans="1:25" x14ac:dyDescent="0.25">
      <c r="A12" s="91" t="s">
        <v>164</v>
      </c>
      <c r="C12" s="94"/>
      <c r="D12" s="87"/>
      <c r="E12" s="93">
        <v>0</v>
      </c>
      <c r="G12" s="94"/>
      <c r="H12" s="87"/>
      <c r="I12" s="93">
        <v>0</v>
      </c>
      <c r="K12" s="94"/>
      <c r="L12" s="87"/>
      <c r="M12" s="93">
        <v>0</v>
      </c>
      <c r="O12" s="94"/>
      <c r="P12" s="87"/>
      <c r="Q12" s="93">
        <v>0</v>
      </c>
      <c r="R12" s="91"/>
      <c r="S12" s="95"/>
      <c r="T12" s="87"/>
      <c r="U12" s="93">
        <v>0</v>
      </c>
      <c r="V12" s="93"/>
      <c r="W12" s="94"/>
      <c r="X12" s="87"/>
      <c r="Y12" s="93">
        <v>0</v>
      </c>
    </row>
    <row r="13" spans="1:25" x14ac:dyDescent="0.25">
      <c r="A13" s="91" t="s">
        <v>165</v>
      </c>
      <c r="C13" s="94"/>
      <c r="D13" s="87"/>
      <c r="E13" s="93">
        <v>0</v>
      </c>
      <c r="G13" s="94"/>
      <c r="H13" s="87"/>
      <c r="I13" s="93">
        <v>0</v>
      </c>
      <c r="K13" s="94"/>
      <c r="L13" s="87"/>
      <c r="M13" s="93">
        <v>0</v>
      </c>
      <c r="O13" s="94"/>
      <c r="P13" s="87"/>
      <c r="Q13" s="93">
        <v>0</v>
      </c>
      <c r="R13" s="91"/>
      <c r="S13" s="95"/>
      <c r="T13" s="87"/>
      <c r="U13" s="93">
        <v>0</v>
      </c>
      <c r="V13" s="93"/>
      <c r="W13" s="94"/>
      <c r="X13" s="87"/>
      <c r="Y13" s="93">
        <v>0</v>
      </c>
    </row>
    <row r="14" spans="1:25" x14ac:dyDescent="0.25">
      <c r="A14" s="91" t="s">
        <v>166</v>
      </c>
      <c r="C14" s="92"/>
      <c r="D14" s="87"/>
      <c r="E14" s="93">
        <v>0</v>
      </c>
      <c r="G14" s="92"/>
      <c r="H14" s="87"/>
      <c r="I14" s="93">
        <v>0</v>
      </c>
      <c r="K14" s="92"/>
      <c r="L14" s="87"/>
      <c r="M14" s="93">
        <v>0</v>
      </c>
      <c r="O14" s="92"/>
      <c r="P14" s="87"/>
      <c r="Q14" s="93">
        <v>0</v>
      </c>
      <c r="R14" s="91"/>
      <c r="S14" s="92"/>
      <c r="T14" s="87"/>
      <c r="U14" s="93">
        <v>0</v>
      </c>
      <c r="V14" s="93"/>
      <c r="W14" s="92"/>
      <c r="X14" s="87"/>
      <c r="Y14" s="93">
        <v>0</v>
      </c>
    </row>
    <row r="15" spans="1:25" x14ac:dyDescent="0.25">
      <c r="A15" s="91" t="s">
        <v>167</v>
      </c>
      <c r="C15" s="92"/>
      <c r="D15" s="87"/>
      <c r="E15" s="93">
        <v>0</v>
      </c>
      <c r="G15" s="92"/>
      <c r="H15" s="87"/>
      <c r="I15" s="93">
        <v>0</v>
      </c>
      <c r="K15" s="92"/>
      <c r="L15" s="87"/>
      <c r="M15" s="93">
        <v>0</v>
      </c>
      <c r="O15" s="92"/>
      <c r="P15" s="87"/>
      <c r="Q15" s="93">
        <v>0</v>
      </c>
      <c r="R15" s="91"/>
      <c r="S15" s="92"/>
      <c r="T15" s="87"/>
      <c r="U15" s="93">
        <v>0</v>
      </c>
      <c r="V15" s="93"/>
      <c r="W15" s="92"/>
      <c r="X15" s="87"/>
      <c r="Y15" s="93">
        <v>0</v>
      </c>
    </row>
    <row r="16" spans="1:25" x14ac:dyDescent="0.25">
      <c r="A16" s="91" t="s">
        <v>168</v>
      </c>
      <c r="C16" s="92"/>
      <c r="D16" s="87"/>
      <c r="E16" s="93">
        <v>0</v>
      </c>
      <c r="G16" s="92"/>
      <c r="H16" s="87"/>
      <c r="I16" s="93">
        <v>0</v>
      </c>
      <c r="K16" s="92"/>
      <c r="L16" s="87"/>
      <c r="M16" s="93">
        <v>0</v>
      </c>
      <c r="O16" s="92"/>
      <c r="P16" s="87"/>
      <c r="Q16" s="93">
        <v>0</v>
      </c>
      <c r="R16" s="91"/>
      <c r="S16" s="92"/>
      <c r="T16" s="87"/>
      <c r="U16" s="93">
        <v>0</v>
      </c>
      <c r="V16" s="93"/>
      <c r="W16" s="92"/>
      <c r="X16" s="87"/>
      <c r="Y16" s="93">
        <v>0</v>
      </c>
    </row>
    <row r="17" spans="1:25" x14ac:dyDescent="0.25">
      <c r="A17" s="91" t="s">
        <v>169</v>
      </c>
      <c r="C17" s="92"/>
      <c r="D17" s="87"/>
      <c r="E17" s="93">
        <v>0</v>
      </c>
      <c r="G17" s="92"/>
      <c r="H17" s="87"/>
      <c r="I17" s="93">
        <v>0</v>
      </c>
      <c r="K17" s="92"/>
      <c r="L17" s="87"/>
      <c r="M17" s="93">
        <v>0</v>
      </c>
      <c r="O17" s="92"/>
      <c r="P17" s="87"/>
      <c r="Q17" s="93">
        <v>0</v>
      </c>
      <c r="R17" s="91"/>
      <c r="S17" s="92"/>
      <c r="T17" s="87"/>
      <c r="U17" s="93">
        <v>0</v>
      </c>
      <c r="V17" s="93"/>
      <c r="W17" s="92"/>
      <c r="X17" s="87"/>
      <c r="Y17" s="93">
        <v>0</v>
      </c>
    </row>
    <row r="18" spans="1:25" x14ac:dyDescent="0.25">
      <c r="A18" s="91" t="s">
        <v>170</v>
      </c>
      <c r="C18" s="92"/>
      <c r="D18" s="87"/>
      <c r="E18" s="93">
        <v>0</v>
      </c>
      <c r="G18" s="92"/>
      <c r="H18" s="87"/>
      <c r="I18" s="93">
        <v>0</v>
      </c>
      <c r="K18" s="92"/>
      <c r="L18" s="87"/>
      <c r="M18" s="93">
        <v>0</v>
      </c>
      <c r="O18" s="92"/>
      <c r="P18" s="87"/>
      <c r="Q18" s="93">
        <v>0</v>
      </c>
      <c r="R18" s="91"/>
      <c r="S18" s="92"/>
      <c r="T18" s="87"/>
      <c r="U18" s="93">
        <v>0</v>
      </c>
      <c r="V18" s="93"/>
      <c r="W18" s="92"/>
      <c r="X18" s="87"/>
      <c r="Y18" s="93">
        <v>0</v>
      </c>
    </row>
    <row r="19" spans="1:25" x14ac:dyDescent="0.25">
      <c r="A19" s="96" t="s">
        <v>171</v>
      </c>
      <c r="C19" s="94"/>
      <c r="D19" s="87"/>
      <c r="E19" s="93">
        <v>0</v>
      </c>
      <c r="G19" s="94"/>
      <c r="H19" s="87"/>
      <c r="I19" s="93">
        <v>0</v>
      </c>
      <c r="K19" s="94"/>
      <c r="L19" s="87"/>
      <c r="M19" s="93">
        <v>0</v>
      </c>
      <c r="O19" s="94"/>
      <c r="P19" s="87"/>
      <c r="Q19" s="93">
        <v>0</v>
      </c>
      <c r="R19" s="91"/>
      <c r="S19" s="94"/>
      <c r="T19" s="87"/>
      <c r="U19" s="93">
        <v>0</v>
      </c>
      <c r="V19" s="93"/>
      <c r="W19" s="94"/>
      <c r="X19" s="87"/>
      <c r="Y19" s="93">
        <v>0</v>
      </c>
    </row>
    <row r="20" spans="1:25" x14ac:dyDescent="0.25">
      <c r="A20" s="96" t="s">
        <v>172</v>
      </c>
      <c r="C20" s="94"/>
      <c r="D20" s="87"/>
      <c r="E20" s="93">
        <v>0</v>
      </c>
      <c r="G20" s="94"/>
      <c r="H20" s="87"/>
      <c r="I20" s="93">
        <v>0</v>
      </c>
      <c r="K20" s="94"/>
      <c r="L20" s="87"/>
      <c r="M20" s="93">
        <v>0</v>
      </c>
      <c r="O20" s="94"/>
      <c r="P20" s="87"/>
      <c r="Q20" s="93">
        <v>0</v>
      </c>
      <c r="R20" s="91"/>
      <c r="S20" s="94"/>
      <c r="T20" s="87"/>
      <c r="U20" s="93">
        <v>0</v>
      </c>
      <c r="V20" s="93"/>
      <c r="W20" s="94"/>
      <c r="X20" s="87"/>
      <c r="Y20" s="93">
        <v>0</v>
      </c>
    </row>
    <row r="21" spans="1:25" x14ac:dyDescent="0.25">
      <c r="A21" s="96" t="s">
        <v>173</v>
      </c>
      <c r="C21" s="94"/>
      <c r="D21" s="87"/>
      <c r="E21" s="93">
        <v>0</v>
      </c>
      <c r="G21" s="94"/>
      <c r="H21" s="87"/>
      <c r="I21" s="93">
        <v>0</v>
      </c>
      <c r="K21" s="94"/>
      <c r="L21" s="87"/>
      <c r="M21" s="93">
        <v>0</v>
      </c>
      <c r="O21" s="94"/>
      <c r="P21" s="87"/>
      <c r="Q21" s="93">
        <v>0</v>
      </c>
      <c r="R21" s="91"/>
      <c r="S21" s="94"/>
      <c r="T21" s="87"/>
      <c r="U21" s="93">
        <v>0</v>
      </c>
      <c r="V21" s="93"/>
      <c r="W21" s="94"/>
      <c r="X21" s="87"/>
      <c r="Y21" s="93">
        <v>0</v>
      </c>
    </row>
    <row r="22" spans="1:25" x14ac:dyDescent="0.25">
      <c r="A22" s="91"/>
      <c r="C22" s="97"/>
      <c r="D22" s="84"/>
      <c r="E22" s="93"/>
      <c r="G22" s="97"/>
      <c r="H22" s="84"/>
      <c r="I22" s="93"/>
      <c r="K22" s="97"/>
      <c r="L22" s="84"/>
      <c r="M22" s="97"/>
      <c r="O22" s="97"/>
      <c r="P22" s="84"/>
      <c r="Q22" s="93"/>
      <c r="R22" s="91"/>
      <c r="S22" s="97"/>
      <c r="U22" s="93"/>
      <c r="V22" s="97"/>
      <c r="W22" s="97"/>
      <c r="X22" s="84"/>
      <c r="Y22" s="93"/>
    </row>
    <row r="23" spans="1:25" ht="16.5" thickBot="1" x14ac:dyDescent="0.3">
      <c r="A23" s="98" t="s">
        <v>174</v>
      </c>
      <c r="C23" s="99"/>
      <c r="D23" s="84"/>
      <c r="E23" s="100">
        <f>SUM(E11:E22)</f>
        <v>0</v>
      </c>
      <c r="G23" s="99"/>
      <c r="H23" s="84"/>
      <c r="I23" s="100">
        <f>SUM(I11:I22)</f>
        <v>0</v>
      </c>
      <c r="K23" s="99"/>
      <c r="L23" s="84"/>
      <c r="M23" s="100">
        <f>SUM(M11:M22)</f>
        <v>0</v>
      </c>
      <c r="O23" s="99"/>
      <c r="P23" s="84"/>
      <c r="Q23" s="100">
        <f>SUM(Q11:Q22)</f>
        <v>0</v>
      </c>
      <c r="R23" s="98"/>
      <c r="S23" s="99"/>
      <c r="U23" s="100">
        <f>SUM(U11:U22)</f>
        <v>0</v>
      </c>
      <c r="V23" s="101"/>
      <c r="W23" s="99"/>
      <c r="X23" s="84"/>
      <c r="Y23" s="100">
        <f>SUM(Y11:Y22)</f>
        <v>0</v>
      </c>
    </row>
    <row r="24" spans="1:25" ht="16.5" thickTop="1" x14ac:dyDescent="0.25">
      <c r="A24" s="98"/>
      <c r="C24" s="99"/>
      <c r="D24" s="84"/>
      <c r="E24" s="102"/>
      <c r="G24" s="99"/>
      <c r="H24" s="84"/>
      <c r="I24" s="102"/>
      <c r="K24" s="99"/>
      <c r="L24" s="84"/>
      <c r="M24" s="102"/>
      <c r="O24" s="99"/>
      <c r="P24" s="84"/>
      <c r="Q24" s="102"/>
      <c r="R24" s="98"/>
      <c r="S24" s="99"/>
      <c r="U24" s="102"/>
      <c r="V24" s="101"/>
      <c r="W24" s="99"/>
      <c r="X24" s="84"/>
      <c r="Y24" s="102"/>
    </row>
    <row r="25" spans="1:25" x14ac:dyDescent="0.25">
      <c r="A25" s="98"/>
      <c r="C25" s="103"/>
      <c r="D25" s="103"/>
      <c r="E25" s="103"/>
      <c r="G25" s="103"/>
      <c r="H25" s="103"/>
      <c r="I25" s="103"/>
      <c r="K25" s="103"/>
      <c r="L25" s="103"/>
      <c r="M25" s="103"/>
      <c r="N25" s="104"/>
      <c r="O25" s="103"/>
      <c r="P25" s="103"/>
      <c r="Q25" s="103"/>
      <c r="R25" s="98"/>
      <c r="S25" s="103"/>
      <c r="T25" s="103"/>
      <c r="U25" s="103"/>
      <c r="V25" s="101"/>
      <c r="W25" s="103"/>
      <c r="X25" s="103"/>
      <c r="Y25" s="103"/>
    </row>
    <row r="26" spans="1:25" x14ac:dyDescent="0.25">
      <c r="A26" s="98"/>
      <c r="C26" s="105"/>
      <c r="D26" s="105"/>
      <c r="E26" s="105"/>
      <c r="G26" s="105"/>
      <c r="H26" s="105"/>
      <c r="I26" s="105"/>
      <c r="K26" s="105"/>
      <c r="L26" s="105"/>
      <c r="M26" s="105"/>
      <c r="N26" s="104"/>
      <c r="O26" s="105"/>
      <c r="P26" s="105"/>
      <c r="Q26" s="105"/>
      <c r="R26" s="98"/>
      <c r="S26" s="105"/>
      <c r="T26" s="105"/>
      <c r="U26" s="105"/>
      <c r="V26" s="101"/>
      <c r="W26" s="105"/>
      <c r="X26" s="105"/>
      <c r="Y26" s="105"/>
    </row>
    <row r="27" spans="1:25" x14ac:dyDescent="0.25">
      <c r="A27" s="106" t="s">
        <v>252</v>
      </c>
      <c r="C27" s="107" t="s">
        <v>175</v>
      </c>
      <c r="D27" s="107"/>
      <c r="E27" s="107"/>
      <c r="F27" s="84"/>
      <c r="G27" s="107" t="s">
        <v>176</v>
      </c>
      <c r="H27" s="107"/>
      <c r="I27" s="107"/>
      <c r="J27" s="84"/>
      <c r="K27" s="107" t="s">
        <v>176</v>
      </c>
      <c r="L27" s="107"/>
      <c r="M27" s="107"/>
      <c r="N27" s="108"/>
      <c r="O27" s="107" t="s">
        <v>175</v>
      </c>
      <c r="P27" s="107"/>
      <c r="Q27" s="107"/>
      <c r="R27" s="109"/>
      <c r="S27" s="107" t="str">
        <f>O27</f>
        <v>SqFt</v>
      </c>
      <c r="T27" s="107"/>
      <c r="U27" s="107"/>
      <c r="V27" s="110"/>
      <c r="W27" s="107" t="s">
        <v>175</v>
      </c>
      <c r="X27" s="107"/>
      <c r="Y27" s="107"/>
    </row>
    <row r="28" spans="1:25" x14ac:dyDescent="0.25">
      <c r="A28" s="111" t="s">
        <v>177</v>
      </c>
      <c r="C28" s="112">
        <v>0</v>
      </c>
      <c r="D28" s="95" t="e">
        <f t="shared" ref="D28:D35" si="0">+C28/$C$36</f>
        <v>#DIV/0!</v>
      </c>
      <c r="E28" s="113" t="e">
        <f>D28*$E$24</f>
        <v>#DIV/0!</v>
      </c>
      <c r="G28" s="112">
        <v>0</v>
      </c>
      <c r="H28" s="95" t="e">
        <f t="shared" ref="H28:H35" si="1">+G28/$G$36</f>
        <v>#DIV/0!</v>
      </c>
      <c r="I28" s="86" t="e">
        <f t="shared" ref="I28:I35" si="2">+H28*$Y$23</f>
        <v>#DIV/0!</v>
      </c>
      <c r="K28" s="112">
        <f>G28</f>
        <v>0</v>
      </c>
      <c r="L28" s="95" t="e">
        <f t="shared" ref="L28:L35" si="3">+K28/$K$36</f>
        <v>#DIV/0!</v>
      </c>
      <c r="M28" s="86" t="e">
        <f>+L28*$Y$23</f>
        <v>#DIV/0!</v>
      </c>
      <c r="N28" s="104"/>
      <c r="O28" s="112">
        <f>C28</f>
        <v>0</v>
      </c>
      <c r="P28" s="95" t="e">
        <f t="shared" ref="P28:P35" si="4">+O28/$O$36</f>
        <v>#DIV/0!</v>
      </c>
      <c r="Q28" s="86" t="e">
        <f>+P28*$Y$23</f>
        <v>#DIV/0!</v>
      </c>
      <c r="S28" s="112">
        <f>C28</f>
        <v>0</v>
      </c>
      <c r="T28" s="95" t="e">
        <f t="shared" ref="T28:T35" si="5">S28/$S$36</f>
        <v>#DIV/0!</v>
      </c>
      <c r="U28" s="113" t="e">
        <f>T28*(U$23-#REF!)</f>
        <v>#DIV/0!</v>
      </c>
      <c r="W28" s="112">
        <f>C28</f>
        <v>0</v>
      </c>
      <c r="X28" s="95" t="e">
        <f t="shared" ref="X28:X35" si="6">+W28/$W$36</f>
        <v>#DIV/0!</v>
      </c>
      <c r="Y28" s="86" t="e">
        <f>+X28*$Y$23</f>
        <v>#DIV/0!</v>
      </c>
    </row>
    <row r="29" spans="1:25" x14ac:dyDescent="0.25">
      <c r="A29" s="111" t="s">
        <v>178</v>
      </c>
      <c r="C29" s="112">
        <v>0</v>
      </c>
      <c r="D29" s="95" t="e">
        <f t="shared" si="0"/>
        <v>#DIV/0!</v>
      </c>
      <c r="E29" s="86" t="e">
        <f t="shared" ref="E29:E35" si="7">D29*$E$24</f>
        <v>#DIV/0!</v>
      </c>
      <c r="G29" s="112">
        <v>0</v>
      </c>
      <c r="H29" s="95" t="e">
        <f t="shared" si="1"/>
        <v>#DIV/0!</v>
      </c>
      <c r="I29" s="86" t="e">
        <f t="shared" si="2"/>
        <v>#DIV/0!</v>
      </c>
      <c r="K29" s="112">
        <f t="shared" ref="K29:K34" si="8">G29</f>
        <v>0</v>
      </c>
      <c r="L29" s="95" t="e">
        <f t="shared" si="3"/>
        <v>#DIV/0!</v>
      </c>
      <c r="M29" s="86" t="e">
        <f t="shared" ref="M29:M35" si="9">+L29*$Y$23</f>
        <v>#DIV/0!</v>
      </c>
      <c r="N29" s="104"/>
      <c r="O29" s="112">
        <f t="shared" ref="O29:O35" si="10">C29</f>
        <v>0</v>
      </c>
      <c r="P29" s="95" t="e">
        <f t="shared" si="4"/>
        <v>#DIV/0!</v>
      </c>
      <c r="Q29" s="86" t="e">
        <f t="shared" ref="Q29:Q35" si="11">+P29*$Y$23</f>
        <v>#DIV/0!</v>
      </c>
      <c r="R29" s="113"/>
      <c r="S29" s="112">
        <f t="shared" ref="S29:S35" si="12">C29</f>
        <v>0</v>
      </c>
      <c r="T29" s="95" t="e">
        <f t="shared" si="5"/>
        <v>#DIV/0!</v>
      </c>
      <c r="U29" s="86" t="e">
        <f>T29*(U$23-#REF!)</f>
        <v>#DIV/0!</v>
      </c>
      <c r="W29" s="112">
        <f t="shared" ref="W29:W35" si="13">C29</f>
        <v>0</v>
      </c>
      <c r="X29" s="95" t="e">
        <f t="shared" si="6"/>
        <v>#DIV/0!</v>
      </c>
      <c r="Y29" s="86" t="e">
        <f t="shared" ref="Y29:Y35" si="14">+X29*$Y$23</f>
        <v>#DIV/0!</v>
      </c>
    </row>
    <row r="30" spans="1:25" x14ac:dyDescent="0.25">
      <c r="A30" s="113" t="s">
        <v>179</v>
      </c>
      <c r="C30" s="112">
        <v>0</v>
      </c>
      <c r="D30" s="95" t="e">
        <f t="shared" si="0"/>
        <v>#DIV/0!</v>
      </c>
      <c r="E30" s="86" t="e">
        <f t="shared" si="7"/>
        <v>#DIV/0!</v>
      </c>
      <c r="G30" s="112">
        <v>0</v>
      </c>
      <c r="H30" s="95" t="e">
        <f t="shared" si="1"/>
        <v>#DIV/0!</v>
      </c>
      <c r="I30" s="86" t="e">
        <f t="shared" si="2"/>
        <v>#DIV/0!</v>
      </c>
      <c r="K30" s="112">
        <f t="shared" si="8"/>
        <v>0</v>
      </c>
      <c r="L30" s="95" t="e">
        <f t="shared" si="3"/>
        <v>#DIV/0!</v>
      </c>
      <c r="M30" s="86" t="e">
        <f t="shared" si="9"/>
        <v>#DIV/0!</v>
      </c>
      <c r="N30" s="104"/>
      <c r="O30" s="112">
        <f t="shared" si="10"/>
        <v>0</v>
      </c>
      <c r="P30" s="95" t="e">
        <f t="shared" si="4"/>
        <v>#DIV/0!</v>
      </c>
      <c r="Q30" s="86" t="e">
        <f t="shared" si="11"/>
        <v>#DIV/0!</v>
      </c>
      <c r="R30" s="113"/>
      <c r="S30" s="112">
        <f t="shared" si="12"/>
        <v>0</v>
      </c>
      <c r="T30" s="95" t="e">
        <f t="shared" si="5"/>
        <v>#DIV/0!</v>
      </c>
      <c r="U30" s="86" t="e">
        <f>T30*(U$23-#REF!)</f>
        <v>#DIV/0!</v>
      </c>
      <c r="W30" s="112">
        <f t="shared" si="13"/>
        <v>0</v>
      </c>
      <c r="X30" s="95" t="e">
        <f t="shared" si="6"/>
        <v>#DIV/0!</v>
      </c>
      <c r="Y30" s="86" t="e">
        <f t="shared" si="14"/>
        <v>#DIV/0!</v>
      </c>
    </row>
    <row r="31" spans="1:25" x14ac:dyDescent="0.25">
      <c r="A31" s="113" t="s">
        <v>180</v>
      </c>
      <c r="C31" s="112">
        <v>0</v>
      </c>
      <c r="D31" s="95" t="e">
        <f t="shared" si="0"/>
        <v>#DIV/0!</v>
      </c>
      <c r="E31" s="86" t="e">
        <f t="shared" si="7"/>
        <v>#DIV/0!</v>
      </c>
      <c r="G31" s="112">
        <v>0</v>
      </c>
      <c r="H31" s="95" t="e">
        <f t="shared" si="1"/>
        <v>#DIV/0!</v>
      </c>
      <c r="I31" s="86" t="e">
        <f t="shared" si="2"/>
        <v>#DIV/0!</v>
      </c>
      <c r="K31" s="112">
        <f t="shared" si="8"/>
        <v>0</v>
      </c>
      <c r="L31" s="95" t="e">
        <f t="shared" si="3"/>
        <v>#DIV/0!</v>
      </c>
      <c r="M31" s="86" t="e">
        <f t="shared" si="9"/>
        <v>#DIV/0!</v>
      </c>
      <c r="N31" s="104"/>
      <c r="O31" s="112">
        <f t="shared" si="10"/>
        <v>0</v>
      </c>
      <c r="P31" s="95" t="e">
        <f t="shared" si="4"/>
        <v>#DIV/0!</v>
      </c>
      <c r="Q31" s="86" t="e">
        <f t="shared" si="11"/>
        <v>#DIV/0!</v>
      </c>
      <c r="R31" s="113"/>
      <c r="S31" s="112">
        <f t="shared" si="12"/>
        <v>0</v>
      </c>
      <c r="T31" s="95" t="e">
        <f t="shared" si="5"/>
        <v>#DIV/0!</v>
      </c>
      <c r="U31" s="86" t="e">
        <f>T31*(U$23-#REF!)</f>
        <v>#DIV/0!</v>
      </c>
      <c r="W31" s="112">
        <f t="shared" si="13"/>
        <v>0</v>
      </c>
      <c r="X31" s="95" t="e">
        <f t="shared" si="6"/>
        <v>#DIV/0!</v>
      </c>
      <c r="Y31" s="86" t="e">
        <f t="shared" si="14"/>
        <v>#DIV/0!</v>
      </c>
    </row>
    <row r="32" spans="1:25" x14ac:dyDescent="0.25">
      <c r="A32" s="113" t="s">
        <v>181</v>
      </c>
      <c r="C32" s="112">
        <v>0</v>
      </c>
      <c r="D32" s="95" t="e">
        <f t="shared" si="0"/>
        <v>#DIV/0!</v>
      </c>
      <c r="E32" s="86" t="e">
        <f t="shared" si="7"/>
        <v>#DIV/0!</v>
      </c>
      <c r="G32" s="112">
        <v>0</v>
      </c>
      <c r="H32" s="95" t="e">
        <f t="shared" si="1"/>
        <v>#DIV/0!</v>
      </c>
      <c r="I32" s="86" t="e">
        <f t="shared" si="2"/>
        <v>#DIV/0!</v>
      </c>
      <c r="K32" s="112">
        <f t="shared" si="8"/>
        <v>0</v>
      </c>
      <c r="L32" s="95" t="e">
        <f t="shared" si="3"/>
        <v>#DIV/0!</v>
      </c>
      <c r="M32" s="86" t="e">
        <f t="shared" si="9"/>
        <v>#DIV/0!</v>
      </c>
      <c r="N32" s="104"/>
      <c r="O32" s="112">
        <f t="shared" si="10"/>
        <v>0</v>
      </c>
      <c r="P32" s="95" t="e">
        <f t="shared" si="4"/>
        <v>#DIV/0!</v>
      </c>
      <c r="Q32" s="86" t="e">
        <f t="shared" si="11"/>
        <v>#DIV/0!</v>
      </c>
      <c r="R32" s="113"/>
      <c r="S32" s="112">
        <f t="shared" si="12"/>
        <v>0</v>
      </c>
      <c r="T32" s="95" t="e">
        <f t="shared" si="5"/>
        <v>#DIV/0!</v>
      </c>
      <c r="U32" s="86" t="e">
        <f>T32*(U$23-#REF!)</f>
        <v>#DIV/0!</v>
      </c>
      <c r="W32" s="112">
        <f t="shared" si="13"/>
        <v>0</v>
      </c>
      <c r="X32" s="95" t="e">
        <f t="shared" si="6"/>
        <v>#DIV/0!</v>
      </c>
      <c r="Y32" s="86" t="e">
        <f t="shared" si="14"/>
        <v>#DIV/0!</v>
      </c>
    </row>
    <row r="33" spans="1:25" x14ac:dyDescent="0.25">
      <c r="A33" s="113" t="s">
        <v>182</v>
      </c>
      <c r="C33" s="112">
        <v>0</v>
      </c>
      <c r="D33" s="95" t="e">
        <f t="shared" si="0"/>
        <v>#DIV/0!</v>
      </c>
      <c r="E33" s="86" t="e">
        <f t="shared" si="7"/>
        <v>#DIV/0!</v>
      </c>
      <c r="G33" s="112">
        <v>0</v>
      </c>
      <c r="H33" s="95" t="e">
        <f t="shared" si="1"/>
        <v>#DIV/0!</v>
      </c>
      <c r="I33" s="86" t="e">
        <f t="shared" si="2"/>
        <v>#DIV/0!</v>
      </c>
      <c r="K33" s="112">
        <f t="shared" si="8"/>
        <v>0</v>
      </c>
      <c r="L33" s="95" t="e">
        <f t="shared" si="3"/>
        <v>#DIV/0!</v>
      </c>
      <c r="M33" s="86" t="e">
        <f t="shared" si="9"/>
        <v>#DIV/0!</v>
      </c>
      <c r="N33" s="104"/>
      <c r="O33" s="112">
        <f t="shared" si="10"/>
        <v>0</v>
      </c>
      <c r="P33" s="95" t="e">
        <f t="shared" si="4"/>
        <v>#DIV/0!</v>
      </c>
      <c r="Q33" s="86" t="e">
        <f t="shared" si="11"/>
        <v>#DIV/0!</v>
      </c>
      <c r="R33" s="113"/>
      <c r="S33" s="112">
        <f t="shared" si="12"/>
        <v>0</v>
      </c>
      <c r="T33" s="95" t="e">
        <f t="shared" si="5"/>
        <v>#DIV/0!</v>
      </c>
      <c r="U33" s="86" t="e">
        <f>T33*(U$23-#REF!)</f>
        <v>#DIV/0!</v>
      </c>
      <c r="W33" s="112">
        <f t="shared" si="13"/>
        <v>0</v>
      </c>
      <c r="X33" s="95" t="e">
        <f t="shared" si="6"/>
        <v>#DIV/0!</v>
      </c>
      <c r="Y33" s="86" t="e">
        <f t="shared" si="14"/>
        <v>#DIV/0!</v>
      </c>
    </row>
    <row r="34" spans="1:25" x14ac:dyDescent="0.25">
      <c r="A34" s="113" t="s">
        <v>45</v>
      </c>
      <c r="C34" s="112">
        <v>0</v>
      </c>
      <c r="D34" s="95" t="e">
        <f t="shared" si="0"/>
        <v>#DIV/0!</v>
      </c>
      <c r="E34" s="86" t="e">
        <f t="shared" si="7"/>
        <v>#DIV/0!</v>
      </c>
      <c r="G34" s="112">
        <v>0</v>
      </c>
      <c r="H34" s="95" t="e">
        <f t="shared" si="1"/>
        <v>#DIV/0!</v>
      </c>
      <c r="I34" s="86" t="e">
        <f t="shared" si="2"/>
        <v>#DIV/0!</v>
      </c>
      <c r="K34" s="112">
        <f t="shared" si="8"/>
        <v>0</v>
      </c>
      <c r="L34" s="95" t="e">
        <f t="shared" si="3"/>
        <v>#DIV/0!</v>
      </c>
      <c r="M34" s="86" t="e">
        <f t="shared" si="9"/>
        <v>#DIV/0!</v>
      </c>
      <c r="N34" s="104"/>
      <c r="O34" s="112">
        <f t="shared" si="10"/>
        <v>0</v>
      </c>
      <c r="P34" s="95" t="e">
        <f t="shared" si="4"/>
        <v>#DIV/0!</v>
      </c>
      <c r="Q34" s="86" t="e">
        <f t="shared" si="11"/>
        <v>#DIV/0!</v>
      </c>
      <c r="R34" s="113"/>
      <c r="S34" s="112">
        <f t="shared" si="12"/>
        <v>0</v>
      </c>
      <c r="T34" s="95" t="e">
        <f t="shared" si="5"/>
        <v>#DIV/0!</v>
      </c>
      <c r="U34" s="86" t="e">
        <f>T34*(U$23-#REF!)</f>
        <v>#DIV/0!</v>
      </c>
      <c r="W34" s="112">
        <f t="shared" si="13"/>
        <v>0</v>
      </c>
      <c r="X34" s="95" t="e">
        <f t="shared" si="6"/>
        <v>#DIV/0!</v>
      </c>
      <c r="Y34" s="86" t="e">
        <f t="shared" si="14"/>
        <v>#DIV/0!</v>
      </c>
    </row>
    <row r="35" spans="1:25" x14ac:dyDescent="0.25">
      <c r="A35" s="111" t="s">
        <v>112</v>
      </c>
      <c r="C35" s="114">
        <v>0</v>
      </c>
      <c r="D35" s="95" t="e">
        <f t="shared" si="0"/>
        <v>#DIV/0!</v>
      </c>
      <c r="E35" s="115" t="e">
        <f t="shared" si="7"/>
        <v>#DIV/0!</v>
      </c>
      <c r="G35" s="114">
        <v>0</v>
      </c>
      <c r="H35" s="95" t="e">
        <f t="shared" si="1"/>
        <v>#DIV/0!</v>
      </c>
      <c r="I35" s="115" t="e">
        <f t="shared" si="2"/>
        <v>#DIV/0!</v>
      </c>
      <c r="J35" s="116"/>
      <c r="K35" s="112">
        <f>G35</f>
        <v>0</v>
      </c>
      <c r="L35" s="95" t="e">
        <f t="shared" si="3"/>
        <v>#DIV/0!</v>
      </c>
      <c r="M35" s="115" t="e">
        <f t="shared" si="9"/>
        <v>#DIV/0!</v>
      </c>
      <c r="N35" s="104"/>
      <c r="O35" s="112">
        <f t="shared" si="10"/>
        <v>0</v>
      </c>
      <c r="P35" s="95" t="e">
        <f t="shared" si="4"/>
        <v>#DIV/0!</v>
      </c>
      <c r="Q35" s="115" t="e">
        <f t="shared" si="11"/>
        <v>#DIV/0!</v>
      </c>
      <c r="R35" s="113"/>
      <c r="S35" s="112">
        <f t="shared" si="12"/>
        <v>0</v>
      </c>
      <c r="T35" s="95" t="e">
        <f t="shared" si="5"/>
        <v>#DIV/0!</v>
      </c>
      <c r="U35" s="115" t="e">
        <f>T35*(U$23-#REF!)</f>
        <v>#DIV/0!</v>
      </c>
      <c r="W35" s="112">
        <f t="shared" si="13"/>
        <v>0</v>
      </c>
      <c r="X35" s="95" t="e">
        <f t="shared" si="6"/>
        <v>#DIV/0!</v>
      </c>
      <c r="Y35" s="115" t="e">
        <f t="shared" si="14"/>
        <v>#DIV/0!</v>
      </c>
    </row>
    <row r="36" spans="1:25" ht="16.5" thickBot="1" x14ac:dyDescent="0.3">
      <c r="A36" s="117" t="s">
        <v>183</v>
      </c>
      <c r="C36" s="118">
        <f>SUM(C28:C35)</f>
        <v>0</v>
      </c>
      <c r="D36" s="119" t="e">
        <f>SUM(D28:D35)</f>
        <v>#DIV/0!</v>
      </c>
      <c r="E36" s="120" t="e">
        <f>SUM(E28:E35)</f>
        <v>#DIV/0!</v>
      </c>
      <c r="G36" s="118">
        <f>SUM(G28:G35)</f>
        <v>0</v>
      </c>
      <c r="H36" s="119" t="e">
        <f>SUM(H28:H35)</f>
        <v>#DIV/0!</v>
      </c>
      <c r="I36" s="120" t="e">
        <f>SUM(I28:I35)</f>
        <v>#DIV/0!</v>
      </c>
      <c r="J36" s="116"/>
      <c r="K36" s="118">
        <f>SUM(K28:K35)</f>
        <v>0</v>
      </c>
      <c r="L36" s="119" t="e">
        <f>SUM(L28:L35)</f>
        <v>#DIV/0!</v>
      </c>
      <c r="M36" s="120" t="e">
        <f>SUM(M28:M35)</f>
        <v>#DIV/0!</v>
      </c>
      <c r="N36" s="104"/>
      <c r="O36" s="118">
        <f>SUM(O28:O35)</f>
        <v>0</v>
      </c>
      <c r="P36" s="118" t="e">
        <f>SUM(P28:P35)</f>
        <v>#DIV/0!</v>
      </c>
      <c r="Q36" s="120" t="e">
        <f>SUM(Q28:Q35)</f>
        <v>#DIV/0!</v>
      </c>
      <c r="R36" s="113"/>
      <c r="S36" s="118">
        <f>SUM(S28:S35)</f>
        <v>0</v>
      </c>
      <c r="T36" s="119" t="e">
        <f>SUM(T28:T35)</f>
        <v>#DIV/0!</v>
      </c>
      <c r="U36" s="120" t="e">
        <f>SUM(U28:U35)</f>
        <v>#DIV/0!</v>
      </c>
      <c r="V36" s="121"/>
      <c r="W36" s="118">
        <f>SUM(W28:W35)</f>
        <v>0</v>
      </c>
      <c r="X36" s="119" t="e">
        <f>SUM(X28:X35)</f>
        <v>#DIV/0!</v>
      </c>
      <c r="Y36" s="120" t="e">
        <f>SUM(Y28:Y35)</f>
        <v>#DIV/0!</v>
      </c>
    </row>
    <row r="37" spans="1:25" ht="16.5" thickTop="1" x14ac:dyDescent="0.25">
      <c r="C37" s="112"/>
      <c r="D37" s="122"/>
      <c r="E37" s="121"/>
      <c r="G37" s="112"/>
      <c r="H37" s="122"/>
      <c r="I37" s="121"/>
      <c r="J37" s="116"/>
      <c r="K37" s="112"/>
      <c r="L37" s="95"/>
      <c r="M37" s="121"/>
      <c r="N37" s="104"/>
      <c r="O37" s="112"/>
      <c r="P37" s="95"/>
      <c r="Q37" s="121"/>
      <c r="R37" s="113"/>
      <c r="S37" s="112"/>
      <c r="T37" s="122"/>
      <c r="U37" s="121"/>
      <c r="V37" s="121"/>
      <c r="W37" s="112"/>
      <c r="X37" s="122"/>
      <c r="Y37" s="121"/>
    </row>
    <row r="38" spans="1:25" x14ac:dyDescent="0.25">
      <c r="C38" s="112"/>
      <c r="D38" s="95"/>
      <c r="E38" s="86"/>
      <c r="G38" s="112"/>
      <c r="H38" s="95"/>
      <c r="I38" s="86"/>
      <c r="J38" s="116"/>
      <c r="K38" s="112"/>
      <c r="L38" s="95"/>
      <c r="M38" s="86"/>
      <c r="N38" s="104"/>
      <c r="O38" s="112"/>
      <c r="P38" s="95"/>
      <c r="Q38" s="86"/>
      <c r="S38" s="112"/>
      <c r="T38" s="95"/>
      <c r="U38" s="86"/>
      <c r="V38" s="123"/>
      <c r="W38" s="112"/>
      <c r="X38" s="95"/>
      <c r="Y38" s="86"/>
    </row>
    <row r="39" spans="1:25" x14ac:dyDescent="0.25">
      <c r="J39" s="116"/>
      <c r="L39" s="124"/>
      <c r="M39" s="124"/>
      <c r="P39" s="124"/>
      <c r="Q39" s="124"/>
      <c r="S39" s="125"/>
      <c r="T39" s="126"/>
      <c r="U39" s="127"/>
      <c r="X39" s="124"/>
      <c r="Y39" s="124"/>
    </row>
    <row r="40" spans="1:25" x14ac:dyDescent="0.25">
      <c r="J40" s="116"/>
      <c r="L40" s="116"/>
      <c r="M40" s="124"/>
      <c r="P40" s="116"/>
      <c r="Q40" s="124"/>
      <c r="S40" s="128"/>
      <c r="T40" s="87"/>
      <c r="U40" s="127"/>
      <c r="X40" s="116"/>
      <c r="Y40" s="124"/>
    </row>
    <row r="41" spans="1:25" x14ac:dyDescent="0.25">
      <c r="A41" s="80"/>
      <c r="J41" s="116"/>
      <c r="L41" s="116"/>
      <c r="M41" s="124"/>
      <c r="P41" s="116"/>
      <c r="Q41" s="124"/>
      <c r="R41" s="80"/>
      <c r="S41" s="128"/>
      <c r="T41" s="129"/>
      <c r="U41" s="130"/>
      <c r="V41" s="131"/>
      <c r="X41" s="116"/>
      <c r="Y41" s="124"/>
    </row>
    <row r="42" spans="1:25" x14ac:dyDescent="0.25">
      <c r="A42" s="80"/>
      <c r="J42" s="116"/>
      <c r="L42" s="116"/>
      <c r="M42" s="116"/>
      <c r="P42" s="116"/>
      <c r="Q42" s="116"/>
      <c r="R42" s="80"/>
      <c r="T42" s="132"/>
      <c r="U42" s="127"/>
      <c r="V42" s="131"/>
      <c r="X42" s="116"/>
      <c r="Y42" s="116"/>
    </row>
    <row r="43" spans="1:25" x14ac:dyDescent="0.25">
      <c r="A43" s="133"/>
      <c r="J43" s="116"/>
      <c r="R43" s="133"/>
      <c r="S43" s="133"/>
      <c r="T43" s="133"/>
      <c r="U43" s="133"/>
      <c r="V43" s="133"/>
      <c r="W43" s="133"/>
      <c r="X43" s="133"/>
      <c r="Y43" s="133"/>
    </row>
    <row r="44" spans="1:25" x14ac:dyDescent="0.25">
      <c r="A44" s="80"/>
      <c r="J44" s="116"/>
      <c r="L44" s="116"/>
      <c r="M44" s="116"/>
      <c r="P44" s="116"/>
      <c r="Q44" s="116"/>
      <c r="R44" s="80"/>
      <c r="T44" s="132"/>
      <c r="U44" s="127"/>
      <c r="V44" s="131"/>
      <c r="X44" s="116"/>
      <c r="Y44" s="116"/>
    </row>
    <row r="45" spans="1:25" x14ac:dyDescent="0.25">
      <c r="A45" s="5"/>
      <c r="J45" s="116"/>
      <c r="L45" s="116"/>
      <c r="M45" s="116"/>
      <c r="P45" s="116"/>
      <c r="Q45" s="116"/>
      <c r="R45" s="80"/>
      <c r="T45" s="132"/>
      <c r="U45" s="127"/>
      <c r="V45" s="131"/>
      <c r="X45" s="116"/>
      <c r="Y45" s="116"/>
    </row>
    <row r="46" spans="1:25" x14ac:dyDescent="0.25">
      <c r="A46" s="80"/>
      <c r="J46" s="116"/>
      <c r="L46" s="116"/>
      <c r="M46" s="116"/>
      <c r="P46" s="116"/>
      <c r="Q46" s="116"/>
      <c r="R46" s="80"/>
      <c r="T46" s="132"/>
      <c r="U46" s="127"/>
      <c r="V46" s="131"/>
      <c r="X46" s="116"/>
      <c r="Y46" s="116"/>
    </row>
    <row r="47" spans="1:25" x14ac:dyDescent="0.25">
      <c r="A47" s="80"/>
      <c r="J47" s="116"/>
      <c r="L47" s="116"/>
      <c r="M47" s="116"/>
      <c r="P47" s="116"/>
      <c r="Q47" s="116"/>
      <c r="R47" s="80"/>
      <c r="X47" s="116"/>
      <c r="Y47" s="116"/>
    </row>
    <row r="48" spans="1:25" x14ac:dyDescent="0.25">
      <c r="A48" s="80"/>
      <c r="J48" s="116"/>
      <c r="L48" s="116"/>
      <c r="M48" s="116"/>
      <c r="P48" s="116"/>
      <c r="Q48" s="116"/>
      <c r="R48" s="80"/>
      <c r="T48" s="80"/>
      <c r="X48" s="116"/>
      <c r="Y48" s="116"/>
    </row>
    <row r="49" spans="1:25" x14ac:dyDescent="0.25">
      <c r="A49" s="80"/>
      <c r="J49" s="116"/>
      <c r="L49" s="116"/>
      <c r="M49" s="116"/>
      <c r="P49" s="116"/>
      <c r="Q49" s="116"/>
      <c r="R49" s="80"/>
      <c r="T49" s="80"/>
      <c r="X49" s="116"/>
      <c r="Y49" s="116"/>
    </row>
    <row r="50" spans="1:25" x14ac:dyDescent="0.25">
      <c r="A50" s="80"/>
      <c r="J50" s="116"/>
      <c r="L50" s="116"/>
      <c r="M50" s="116"/>
      <c r="P50" s="116"/>
      <c r="Q50" s="116"/>
      <c r="R50" s="80"/>
      <c r="T50" s="80"/>
      <c r="X50" s="116"/>
      <c r="Y50" s="116"/>
    </row>
    <row r="51" spans="1:25" x14ac:dyDescent="0.25">
      <c r="A51" s="80"/>
      <c r="J51" s="116"/>
      <c r="L51" s="116"/>
      <c r="M51" s="116"/>
      <c r="P51" s="116"/>
      <c r="Q51" s="116"/>
      <c r="R51" s="80"/>
      <c r="T51" s="80"/>
      <c r="X51" s="116"/>
      <c r="Y51" s="116"/>
    </row>
    <row r="52" spans="1:25" x14ac:dyDescent="0.25">
      <c r="A52" s="80"/>
      <c r="J52" s="116"/>
      <c r="L52" s="116"/>
      <c r="M52" s="116"/>
      <c r="P52" s="116"/>
      <c r="Q52" s="116"/>
      <c r="R52" s="80"/>
      <c r="T52" s="80"/>
      <c r="X52" s="116"/>
      <c r="Y52" s="116"/>
    </row>
    <row r="53" spans="1:25" x14ac:dyDescent="0.25">
      <c r="A53" s="80"/>
      <c r="J53" s="116"/>
      <c r="L53" s="116"/>
      <c r="M53" s="116"/>
      <c r="P53" s="116"/>
      <c r="Q53" s="116"/>
      <c r="R53" s="80"/>
      <c r="T53" s="80"/>
      <c r="X53" s="116"/>
      <c r="Y53" s="116"/>
    </row>
    <row r="54" spans="1:25" x14ac:dyDescent="0.25">
      <c r="A54" s="80"/>
      <c r="J54" s="116"/>
      <c r="L54" s="116"/>
      <c r="M54" s="116"/>
      <c r="P54" s="116"/>
      <c r="Q54" s="116"/>
      <c r="R54" s="80"/>
      <c r="T54" s="80"/>
      <c r="X54" s="116"/>
      <c r="Y54" s="116"/>
    </row>
    <row r="55" spans="1:25" x14ac:dyDescent="0.25">
      <c r="A55" s="80"/>
      <c r="J55" s="116"/>
      <c r="L55" s="116"/>
      <c r="M55" s="116"/>
      <c r="P55" s="116"/>
      <c r="Q55" s="116"/>
      <c r="R55" s="80"/>
      <c r="T55" s="80"/>
      <c r="X55" s="116"/>
      <c r="Y55" s="116"/>
    </row>
    <row r="56" spans="1:25" x14ac:dyDescent="0.25">
      <c r="A56" s="80"/>
      <c r="J56" s="116"/>
      <c r="L56" s="116"/>
      <c r="M56" s="116"/>
      <c r="P56" s="116"/>
      <c r="Q56" s="116"/>
      <c r="R56" s="80"/>
      <c r="T56" s="80"/>
      <c r="X56" s="116"/>
      <c r="Y56" s="116"/>
    </row>
    <row r="57" spans="1:25" x14ac:dyDescent="0.25">
      <c r="A57" s="80"/>
      <c r="J57" s="116"/>
      <c r="L57" s="116"/>
      <c r="M57" s="116"/>
      <c r="P57" s="116"/>
      <c r="Q57" s="116"/>
      <c r="R57" s="80"/>
      <c r="T57" s="80"/>
      <c r="X57" s="116"/>
      <c r="Y57" s="116"/>
    </row>
    <row r="58" spans="1:25" x14ac:dyDescent="0.25">
      <c r="A58" s="80"/>
      <c r="J58" s="116"/>
      <c r="L58" s="116"/>
      <c r="M58" s="116"/>
      <c r="P58" s="116"/>
      <c r="Q58" s="116"/>
      <c r="R58" s="80"/>
      <c r="T58" s="80"/>
      <c r="X58" s="116"/>
      <c r="Y58" s="116"/>
    </row>
    <row r="59" spans="1:25" x14ac:dyDescent="0.25">
      <c r="A59" s="80"/>
      <c r="J59" s="116"/>
      <c r="L59" s="116"/>
      <c r="M59" s="116"/>
      <c r="P59" s="116"/>
      <c r="Q59" s="116"/>
      <c r="R59" s="80"/>
      <c r="T59" s="80"/>
      <c r="X59" s="116"/>
      <c r="Y59" s="116"/>
    </row>
    <row r="60" spans="1:25" x14ac:dyDescent="0.25">
      <c r="A60" s="80"/>
      <c r="J60" s="116"/>
      <c r="L60" s="116"/>
      <c r="M60" s="116"/>
      <c r="P60" s="116"/>
      <c r="Q60" s="116"/>
      <c r="R60" s="80"/>
      <c r="T60" s="80"/>
      <c r="X60" s="116"/>
      <c r="Y60" s="116"/>
    </row>
    <row r="61" spans="1:25" x14ac:dyDescent="0.25">
      <c r="A61" s="80"/>
      <c r="J61" s="116"/>
      <c r="L61" s="116"/>
      <c r="M61" s="116"/>
      <c r="P61" s="116"/>
      <c r="Q61" s="116"/>
      <c r="R61" s="80"/>
      <c r="T61" s="80"/>
      <c r="X61" s="116"/>
      <c r="Y61" s="116"/>
    </row>
    <row r="62" spans="1:25" x14ac:dyDescent="0.25">
      <c r="A62" s="80"/>
      <c r="J62" s="116"/>
      <c r="L62" s="116"/>
      <c r="M62" s="116"/>
      <c r="P62" s="116"/>
      <c r="Q62" s="116"/>
      <c r="R62" s="80"/>
      <c r="T62" s="80"/>
      <c r="X62" s="116"/>
      <c r="Y62" s="116"/>
    </row>
    <row r="63" spans="1:25" x14ac:dyDescent="0.25">
      <c r="A63" s="80"/>
      <c r="J63" s="116"/>
      <c r="L63" s="116"/>
      <c r="M63" s="116"/>
      <c r="P63" s="116"/>
      <c r="Q63" s="116"/>
      <c r="R63" s="80"/>
      <c r="T63" s="80"/>
      <c r="X63" s="116"/>
      <c r="Y63" s="116"/>
    </row>
    <row r="64" spans="1:25" x14ac:dyDescent="0.25">
      <c r="A64" s="80"/>
      <c r="J64" s="116"/>
      <c r="L64" s="116"/>
      <c r="M64" s="116"/>
      <c r="P64" s="116"/>
      <c r="Q64" s="116"/>
      <c r="R64" s="80"/>
      <c r="T64" s="80"/>
      <c r="X64" s="116"/>
      <c r="Y64" s="116"/>
    </row>
    <row r="65" spans="1:25" x14ac:dyDescent="0.25">
      <c r="A65" s="80"/>
      <c r="J65" s="116"/>
      <c r="L65" s="116"/>
      <c r="M65" s="116"/>
      <c r="P65" s="116"/>
      <c r="Q65" s="116"/>
      <c r="R65" s="80"/>
      <c r="T65" s="80"/>
      <c r="X65" s="116"/>
      <c r="Y65" s="116"/>
    </row>
    <row r="66" spans="1:25" x14ac:dyDescent="0.25">
      <c r="A66" s="80"/>
      <c r="J66" s="116"/>
      <c r="L66" s="116"/>
      <c r="M66" s="116"/>
      <c r="P66" s="116"/>
      <c r="Q66" s="116"/>
      <c r="R66" s="80"/>
      <c r="T66" s="80"/>
      <c r="X66" s="116"/>
      <c r="Y66" s="116"/>
    </row>
    <row r="67" spans="1:25" x14ac:dyDescent="0.25">
      <c r="A67" s="80"/>
      <c r="J67" s="116"/>
      <c r="L67" s="116"/>
      <c r="M67" s="116"/>
      <c r="P67" s="116"/>
      <c r="Q67" s="116"/>
      <c r="R67" s="80"/>
      <c r="T67" s="80"/>
      <c r="X67" s="116"/>
      <c r="Y67" s="116"/>
    </row>
    <row r="68" spans="1:25" x14ac:dyDescent="0.25">
      <c r="A68" s="80"/>
      <c r="J68" s="116"/>
      <c r="L68" s="116"/>
      <c r="M68" s="116"/>
      <c r="P68" s="116"/>
      <c r="Q68" s="116"/>
      <c r="R68" s="80"/>
      <c r="T68" s="80"/>
      <c r="X68" s="116"/>
      <c r="Y68" s="116"/>
    </row>
    <row r="69" spans="1:25" x14ac:dyDescent="0.25">
      <c r="A69" s="80"/>
      <c r="J69" s="116"/>
      <c r="L69" s="116"/>
      <c r="M69" s="116"/>
      <c r="P69" s="116"/>
      <c r="Q69" s="116"/>
      <c r="R69" s="80"/>
      <c r="T69" s="80"/>
      <c r="X69" s="116"/>
      <c r="Y69" s="116"/>
    </row>
    <row r="70" spans="1:25" x14ac:dyDescent="0.25">
      <c r="A70" s="80"/>
      <c r="J70" s="116"/>
      <c r="L70" s="116"/>
      <c r="M70" s="116"/>
      <c r="P70" s="116"/>
      <c r="Q70" s="116"/>
      <c r="R70" s="80"/>
      <c r="T70" s="80"/>
      <c r="X70" s="116"/>
      <c r="Y70" s="116"/>
    </row>
    <row r="71" spans="1:25" x14ac:dyDescent="0.25">
      <c r="A71" s="80"/>
      <c r="J71" s="116"/>
      <c r="L71" s="116"/>
      <c r="M71" s="116"/>
      <c r="P71" s="116"/>
      <c r="Q71" s="116"/>
      <c r="R71" s="80"/>
      <c r="T71" s="80"/>
      <c r="X71" s="116"/>
      <c r="Y71" s="116"/>
    </row>
    <row r="72" spans="1:25" x14ac:dyDescent="0.25">
      <c r="A72" s="80"/>
      <c r="J72" s="116"/>
      <c r="L72" s="116"/>
      <c r="M72" s="116"/>
      <c r="P72" s="116"/>
      <c r="Q72" s="116"/>
      <c r="R72" s="80"/>
      <c r="T72" s="80"/>
      <c r="X72" s="116"/>
      <c r="Y72" s="116"/>
    </row>
    <row r="73" spans="1:25" x14ac:dyDescent="0.25">
      <c r="A73" s="80"/>
      <c r="J73" s="116"/>
      <c r="L73" s="116"/>
      <c r="M73" s="116"/>
      <c r="P73" s="116"/>
      <c r="Q73" s="116"/>
      <c r="R73" s="80"/>
      <c r="T73" s="80"/>
      <c r="X73" s="116"/>
      <c r="Y73" s="116"/>
    </row>
    <row r="74" spans="1:25" x14ac:dyDescent="0.25">
      <c r="A74" s="80"/>
      <c r="J74" s="116"/>
      <c r="L74" s="116"/>
      <c r="M74" s="116"/>
      <c r="P74" s="116"/>
      <c r="Q74" s="116"/>
      <c r="R74" s="80"/>
      <c r="T74" s="80"/>
      <c r="X74" s="116"/>
      <c r="Y74" s="116"/>
    </row>
    <row r="75" spans="1:25" x14ac:dyDescent="0.25">
      <c r="A75" s="80"/>
      <c r="J75" s="116"/>
      <c r="L75" s="116"/>
      <c r="M75" s="116"/>
      <c r="P75" s="116"/>
      <c r="Q75" s="116"/>
      <c r="R75" s="80"/>
      <c r="T75" s="80"/>
      <c r="X75" s="116"/>
      <c r="Y75" s="116"/>
    </row>
    <row r="76" spans="1:25" x14ac:dyDescent="0.25">
      <c r="A76" s="80"/>
      <c r="J76" s="116"/>
      <c r="L76" s="116"/>
      <c r="M76" s="116"/>
      <c r="P76" s="116"/>
      <c r="Q76" s="116"/>
      <c r="R76" s="80"/>
      <c r="T76" s="80"/>
      <c r="X76" s="116"/>
      <c r="Y76" s="116"/>
    </row>
    <row r="77" spans="1:25" x14ac:dyDescent="0.25">
      <c r="A77" s="80"/>
      <c r="J77" s="116"/>
      <c r="L77" s="116"/>
      <c r="M77" s="116"/>
      <c r="P77" s="116"/>
      <c r="Q77" s="116"/>
      <c r="R77" s="80"/>
      <c r="T77" s="80"/>
      <c r="X77" s="116"/>
      <c r="Y77" s="116"/>
    </row>
    <row r="78" spans="1:25" x14ac:dyDescent="0.25">
      <c r="A78" s="80"/>
      <c r="J78" s="116"/>
      <c r="L78" s="116"/>
      <c r="M78" s="116"/>
      <c r="P78" s="116"/>
      <c r="Q78" s="116"/>
      <c r="R78" s="80"/>
      <c r="T78" s="80"/>
      <c r="X78" s="116"/>
      <c r="Y78" s="116"/>
    </row>
    <row r="79" spans="1:25" x14ac:dyDescent="0.25">
      <c r="A79" s="80"/>
      <c r="J79" s="116"/>
      <c r="L79" s="116"/>
      <c r="M79" s="116"/>
      <c r="P79" s="116"/>
      <c r="Q79" s="116"/>
      <c r="R79" s="80"/>
      <c r="T79" s="80"/>
      <c r="X79" s="116"/>
      <c r="Y79" s="116"/>
    </row>
    <row r="80" spans="1:25" x14ac:dyDescent="0.25">
      <c r="A80" s="80"/>
      <c r="J80" s="116"/>
      <c r="L80" s="116"/>
      <c r="M80" s="116"/>
      <c r="P80" s="116"/>
      <c r="Q80" s="116"/>
      <c r="R80" s="80"/>
      <c r="T80" s="80"/>
      <c r="X80" s="116"/>
      <c r="Y80" s="116"/>
    </row>
    <row r="81" spans="1:25" x14ac:dyDescent="0.25">
      <c r="A81" s="80"/>
      <c r="J81" s="116"/>
      <c r="L81" s="116"/>
      <c r="M81" s="116"/>
      <c r="P81" s="116"/>
      <c r="Q81" s="116"/>
      <c r="R81" s="80"/>
      <c r="T81" s="80"/>
      <c r="X81" s="116"/>
      <c r="Y81" s="116"/>
    </row>
    <row r="82" spans="1:25" x14ac:dyDescent="0.25">
      <c r="A82" s="80"/>
      <c r="J82" s="116"/>
      <c r="L82" s="116"/>
      <c r="M82" s="116"/>
      <c r="P82" s="116"/>
      <c r="Q82" s="116"/>
      <c r="R82" s="80"/>
      <c r="T82" s="80"/>
      <c r="X82" s="116"/>
      <c r="Y82" s="116"/>
    </row>
    <row r="83" spans="1:25" x14ac:dyDescent="0.25">
      <c r="A83" s="80"/>
      <c r="J83" s="116"/>
      <c r="L83" s="116"/>
      <c r="M83" s="116"/>
      <c r="P83" s="116"/>
      <c r="Q83" s="116"/>
      <c r="R83" s="80"/>
      <c r="T83" s="80"/>
      <c r="X83" s="116"/>
      <c r="Y83" s="116"/>
    </row>
    <row r="84" spans="1:25" x14ac:dyDescent="0.25">
      <c r="A84" s="80"/>
      <c r="J84" s="116"/>
      <c r="L84" s="116"/>
      <c r="M84" s="116"/>
      <c r="P84" s="116"/>
      <c r="Q84" s="116"/>
      <c r="R84" s="80"/>
      <c r="T84" s="80"/>
      <c r="X84" s="116"/>
      <c r="Y84" s="116"/>
    </row>
    <row r="85" spans="1:25" x14ac:dyDescent="0.25">
      <c r="A85" s="80"/>
      <c r="J85" s="116"/>
      <c r="L85" s="116"/>
      <c r="M85" s="116"/>
      <c r="P85" s="116"/>
      <c r="Q85" s="116"/>
      <c r="R85" s="80"/>
      <c r="T85" s="80"/>
      <c r="X85" s="116"/>
      <c r="Y85" s="116"/>
    </row>
    <row r="86" spans="1:25" x14ac:dyDescent="0.25">
      <c r="A86" s="80"/>
      <c r="J86" s="116"/>
      <c r="L86" s="116"/>
      <c r="M86" s="116"/>
      <c r="P86" s="116"/>
      <c r="Q86" s="116"/>
      <c r="R86" s="80"/>
      <c r="T86" s="80"/>
      <c r="X86" s="116"/>
      <c r="Y86" s="116"/>
    </row>
    <row r="87" spans="1:25" x14ac:dyDescent="0.25">
      <c r="A87" s="80"/>
      <c r="J87" s="116"/>
      <c r="L87" s="116"/>
      <c r="M87" s="116"/>
      <c r="P87" s="116"/>
      <c r="Q87" s="116"/>
      <c r="R87" s="80"/>
      <c r="T87" s="80"/>
      <c r="X87" s="116"/>
      <c r="Y87" s="116"/>
    </row>
    <row r="88" spans="1:25" x14ac:dyDescent="0.25">
      <c r="A88" s="80"/>
      <c r="J88" s="116"/>
      <c r="L88" s="116"/>
      <c r="M88" s="116"/>
      <c r="P88" s="116"/>
      <c r="Q88" s="116"/>
      <c r="R88" s="80"/>
      <c r="T88" s="80"/>
      <c r="X88" s="116"/>
      <c r="Y88" s="116"/>
    </row>
    <row r="89" spans="1:25" x14ac:dyDescent="0.25">
      <c r="A89" s="80"/>
      <c r="J89" s="116"/>
      <c r="L89" s="116"/>
      <c r="M89" s="116"/>
      <c r="P89" s="116"/>
      <c r="Q89" s="116"/>
      <c r="R89" s="80"/>
      <c r="T89" s="80"/>
      <c r="X89" s="116"/>
      <c r="Y89" s="116"/>
    </row>
    <row r="90" spans="1:25" x14ac:dyDescent="0.25">
      <c r="A90" s="80"/>
      <c r="J90" s="116"/>
      <c r="L90" s="116"/>
      <c r="M90" s="116"/>
      <c r="P90" s="116"/>
      <c r="Q90" s="116"/>
      <c r="R90" s="80"/>
      <c r="T90" s="80"/>
      <c r="X90" s="116"/>
      <c r="Y90" s="116"/>
    </row>
    <row r="91" spans="1:25" x14ac:dyDescent="0.25">
      <c r="A91" s="80"/>
      <c r="J91" s="116"/>
      <c r="L91" s="116"/>
      <c r="M91" s="116"/>
      <c r="P91" s="116"/>
      <c r="Q91" s="116"/>
      <c r="R91" s="80"/>
      <c r="T91" s="80"/>
      <c r="X91" s="116"/>
      <c r="Y91" s="116"/>
    </row>
    <row r="92" spans="1:25" x14ac:dyDescent="0.25">
      <c r="A92" s="80"/>
      <c r="J92" s="116"/>
      <c r="L92" s="116"/>
      <c r="M92" s="116"/>
      <c r="P92" s="116"/>
      <c r="Q92" s="116"/>
      <c r="R92" s="80"/>
      <c r="T92" s="80"/>
      <c r="X92" s="116"/>
      <c r="Y92" s="116"/>
    </row>
    <row r="93" spans="1:25" x14ac:dyDescent="0.25">
      <c r="A93" s="80"/>
      <c r="J93" s="116"/>
      <c r="L93" s="116"/>
      <c r="M93" s="116"/>
      <c r="P93" s="116"/>
      <c r="Q93" s="116"/>
      <c r="R93" s="80"/>
      <c r="T93" s="80"/>
      <c r="X93" s="116"/>
      <c r="Y93" s="116"/>
    </row>
    <row r="94" spans="1:25" x14ac:dyDescent="0.25">
      <c r="A94" s="80"/>
      <c r="J94" s="116"/>
      <c r="L94" s="116"/>
      <c r="M94" s="116"/>
      <c r="P94" s="116"/>
      <c r="Q94" s="116"/>
      <c r="R94" s="80"/>
      <c r="T94" s="80"/>
      <c r="X94" s="116"/>
      <c r="Y94" s="116"/>
    </row>
    <row r="95" spans="1:25" x14ac:dyDescent="0.25">
      <c r="A95" s="80"/>
      <c r="J95" s="116"/>
      <c r="L95" s="116"/>
      <c r="M95" s="116"/>
      <c r="P95" s="116"/>
      <c r="Q95" s="116"/>
      <c r="R95" s="80"/>
      <c r="T95" s="80"/>
      <c r="X95" s="116"/>
      <c r="Y95" s="116"/>
    </row>
    <row r="96" spans="1:25" x14ac:dyDescent="0.25">
      <c r="A96" s="80"/>
      <c r="J96" s="116"/>
      <c r="L96" s="116"/>
      <c r="M96" s="116"/>
      <c r="P96" s="116"/>
      <c r="Q96" s="116"/>
      <c r="R96" s="80"/>
      <c r="T96" s="80"/>
      <c r="X96" s="116"/>
      <c r="Y96" s="116"/>
    </row>
    <row r="97" spans="1:25" x14ac:dyDescent="0.25">
      <c r="A97" s="80"/>
      <c r="J97" s="116"/>
      <c r="L97" s="116"/>
      <c r="M97" s="116"/>
      <c r="P97" s="116"/>
      <c r="Q97" s="116"/>
      <c r="R97" s="80"/>
      <c r="T97" s="80"/>
      <c r="X97" s="116"/>
      <c r="Y97" s="116"/>
    </row>
    <row r="98" spans="1:25" x14ac:dyDescent="0.25">
      <c r="A98" s="80"/>
      <c r="J98" s="116"/>
      <c r="L98" s="116"/>
      <c r="M98" s="116"/>
      <c r="P98" s="116"/>
      <c r="Q98" s="116"/>
      <c r="R98" s="80"/>
      <c r="T98" s="80"/>
      <c r="X98" s="116"/>
      <c r="Y98" s="116"/>
    </row>
    <row r="99" spans="1:25" x14ac:dyDescent="0.25">
      <c r="A99" s="80"/>
      <c r="J99" s="116"/>
      <c r="L99" s="116"/>
      <c r="M99" s="116"/>
      <c r="P99" s="116"/>
      <c r="Q99" s="116"/>
      <c r="R99" s="80"/>
      <c r="T99" s="80"/>
      <c r="X99" s="116"/>
      <c r="Y99" s="116"/>
    </row>
    <row r="100" spans="1:25" x14ac:dyDescent="0.25">
      <c r="A100" s="80"/>
      <c r="J100" s="116"/>
      <c r="L100" s="116"/>
      <c r="M100" s="116"/>
      <c r="P100" s="116"/>
      <c r="Q100" s="116"/>
      <c r="R100" s="80"/>
      <c r="T100" s="80"/>
      <c r="X100" s="116"/>
      <c r="Y100" s="116"/>
    </row>
    <row r="101" spans="1:25" x14ac:dyDescent="0.25">
      <c r="A101" s="80"/>
      <c r="J101" s="116"/>
      <c r="L101" s="116"/>
      <c r="M101" s="116"/>
      <c r="P101" s="116"/>
      <c r="Q101" s="116"/>
      <c r="R101" s="80"/>
      <c r="T101" s="80"/>
      <c r="X101" s="116"/>
      <c r="Y101" s="116"/>
    </row>
    <row r="102" spans="1:25" x14ac:dyDescent="0.25">
      <c r="A102" s="80"/>
      <c r="J102" s="116"/>
      <c r="L102" s="116"/>
      <c r="M102" s="116"/>
      <c r="P102" s="116"/>
      <c r="Q102" s="116"/>
      <c r="R102" s="80"/>
      <c r="T102" s="80"/>
      <c r="X102" s="116"/>
      <c r="Y102" s="116"/>
    </row>
    <row r="103" spans="1:25" x14ac:dyDescent="0.25">
      <c r="A103" s="80"/>
      <c r="J103" s="116"/>
      <c r="L103" s="116"/>
      <c r="M103" s="116"/>
      <c r="P103" s="116"/>
      <c r="Q103" s="116"/>
      <c r="R103" s="80"/>
      <c r="T103" s="80"/>
      <c r="X103" s="116"/>
      <c r="Y103" s="116"/>
    </row>
    <row r="104" spans="1:25" x14ac:dyDescent="0.25">
      <c r="A104" s="80"/>
      <c r="J104" s="116"/>
      <c r="L104" s="116"/>
      <c r="M104" s="116"/>
      <c r="P104" s="116"/>
      <c r="Q104" s="116"/>
      <c r="R104" s="80"/>
      <c r="T104" s="80"/>
      <c r="X104" s="116"/>
      <c r="Y104" s="116"/>
    </row>
    <row r="105" spans="1:25" x14ac:dyDescent="0.25">
      <c r="A105" s="80"/>
      <c r="J105" s="116"/>
      <c r="L105" s="116"/>
      <c r="M105" s="116"/>
      <c r="P105" s="116"/>
      <c r="Q105" s="116"/>
      <c r="R105" s="80"/>
      <c r="T105" s="80"/>
      <c r="X105" s="116"/>
      <c r="Y105" s="116"/>
    </row>
    <row r="106" spans="1:25" x14ac:dyDescent="0.25">
      <c r="A106" s="80"/>
      <c r="J106" s="116"/>
      <c r="L106" s="116"/>
      <c r="M106" s="116"/>
      <c r="P106" s="116"/>
      <c r="Q106" s="116"/>
      <c r="R106" s="80"/>
      <c r="T106" s="80"/>
      <c r="X106" s="116"/>
      <c r="Y106" s="116"/>
    </row>
    <row r="107" spans="1:25" x14ac:dyDescent="0.25">
      <c r="A107" s="80"/>
      <c r="J107" s="116"/>
      <c r="L107" s="116"/>
      <c r="M107" s="116"/>
      <c r="P107" s="116"/>
      <c r="Q107" s="116"/>
      <c r="R107" s="80"/>
      <c r="T107" s="80"/>
      <c r="X107" s="116"/>
      <c r="Y107" s="116"/>
    </row>
    <row r="108" spans="1:25" x14ac:dyDescent="0.25">
      <c r="A108" s="80"/>
      <c r="J108" s="116"/>
      <c r="L108" s="116"/>
      <c r="M108" s="116"/>
      <c r="P108" s="116"/>
      <c r="Q108" s="116"/>
      <c r="R108" s="80"/>
      <c r="T108" s="80"/>
      <c r="X108" s="116"/>
      <c r="Y108" s="116"/>
    </row>
    <row r="109" spans="1:25" x14ac:dyDescent="0.25">
      <c r="A109" s="80"/>
      <c r="J109" s="116"/>
      <c r="L109" s="116"/>
      <c r="M109" s="116"/>
      <c r="P109" s="116"/>
      <c r="Q109" s="116"/>
      <c r="R109" s="80"/>
      <c r="T109" s="80"/>
      <c r="X109" s="116"/>
      <c r="Y109" s="116"/>
    </row>
    <row r="110" spans="1:25" x14ac:dyDescent="0.25">
      <c r="A110" s="80"/>
      <c r="J110" s="116"/>
      <c r="L110" s="116"/>
      <c r="M110" s="116"/>
      <c r="P110" s="116"/>
      <c r="Q110" s="116"/>
      <c r="R110" s="80"/>
      <c r="T110" s="80"/>
      <c r="X110" s="116"/>
      <c r="Y110" s="116"/>
    </row>
    <row r="111" spans="1:25" x14ac:dyDescent="0.25">
      <c r="A111" s="80"/>
      <c r="J111" s="116"/>
      <c r="L111" s="116"/>
      <c r="M111" s="116"/>
      <c r="P111" s="116"/>
      <c r="Q111" s="116"/>
      <c r="R111" s="80"/>
      <c r="T111" s="80"/>
      <c r="X111" s="116"/>
      <c r="Y111" s="116"/>
    </row>
    <row r="112" spans="1:25" x14ac:dyDescent="0.25">
      <c r="A112" s="80"/>
      <c r="J112" s="116"/>
      <c r="L112" s="116"/>
      <c r="M112" s="116"/>
      <c r="P112" s="116"/>
      <c r="Q112" s="116"/>
      <c r="R112" s="80"/>
      <c r="T112" s="80"/>
      <c r="X112" s="116"/>
      <c r="Y112" s="116"/>
    </row>
    <row r="113" spans="1:25" x14ac:dyDescent="0.25">
      <c r="A113" s="80"/>
      <c r="J113" s="116"/>
      <c r="L113" s="116"/>
      <c r="M113" s="116"/>
      <c r="P113" s="116"/>
      <c r="Q113" s="116"/>
      <c r="R113" s="80"/>
      <c r="T113" s="80"/>
      <c r="X113" s="116"/>
      <c r="Y113" s="116"/>
    </row>
    <row r="114" spans="1:25" x14ac:dyDescent="0.25">
      <c r="A114" s="80"/>
      <c r="J114" s="116"/>
      <c r="L114" s="116"/>
      <c r="M114" s="116"/>
      <c r="P114" s="116"/>
      <c r="Q114" s="116"/>
      <c r="R114" s="80"/>
      <c r="T114" s="80"/>
      <c r="X114" s="116"/>
      <c r="Y114" s="116"/>
    </row>
    <row r="115" spans="1:25" x14ac:dyDescent="0.25">
      <c r="A115" s="80"/>
      <c r="J115" s="116"/>
      <c r="L115" s="116"/>
      <c r="M115" s="116"/>
      <c r="P115" s="116"/>
      <c r="Q115" s="116"/>
      <c r="R115" s="80"/>
      <c r="T115" s="80"/>
      <c r="X115" s="116"/>
      <c r="Y115" s="116"/>
    </row>
    <row r="116" spans="1:25" x14ac:dyDescent="0.25">
      <c r="A116" s="80"/>
      <c r="J116" s="116"/>
      <c r="L116" s="116"/>
      <c r="M116" s="116"/>
      <c r="P116" s="116"/>
      <c r="Q116" s="116"/>
      <c r="R116" s="80"/>
      <c r="T116" s="80"/>
      <c r="X116" s="116"/>
      <c r="Y116" s="116"/>
    </row>
    <row r="117" spans="1:25" x14ac:dyDescent="0.25">
      <c r="A117" s="80"/>
      <c r="J117" s="116"/>
      <c r="L117" s="116"/>
      <c r="M117" s="116"/>
      <c r="P117" s="116"/>
      <c r="Q117" s="116"/>
      <c r="R117" s="80"/>
      <c r="T117" s="80"/>
      <c r="X117" s="116"/>
      <c r="Y117" s="116"/>
    </row>
    <row r="118" spans="1:25" x14ac:dyDescent="0.25">
      <c r="A118" s="80"/>
      <c r="J118" s="116"/>
      <c r="L118" s="116"/>
      <c r="M118" s="116"/>
      <c r="P118" s="116"/>
      <c r="Q118" s="116"/>
      <c r="R118" s="80"/>
      <c r="T118" s="80"/>
      <c r="X118" s="116"/>
      <c r="Y118" s="116"/>
    </row>
    <row r="119" spans="1:25" x14ac:dyDescent="0.25">
      <c r="A119" s="80"/>
      <c r="J119" s="116"/>
      <c r="L119" s="116"/>
      <c r="M119" s="116"/>
      <c r="P119" s="116"/>
      <c r="Q119" s="116"/>
      <c r="R119" s="80"/>
      <c r="T119" s="80"/>
      <c r="X119" s="116"/>
      <c r="Y119" s="116"/>
    </row>
    <row r="120" spans="1:25" x14ac:dyDescent="0.25">
      <c r="A120" s="80"/>
      <c r="J120" s="116"/>
      <c r="L120" s="116"/>
      <c r="M120" s="116"/>
      <c r="P120" s="116"/>
      <c r="Q120" s="116"/>
      <c r="R120" s="80"/>
      <c r="T120" s="80"/>
      <c r="X120" s="116"/>
      <c r="Y120" s="116"/>
    </row>
    <row r="121" spans="1:25" x14ac:dyDescent="0.25">
      <c r="A121" s="80"/>
      <c r="J121" s="116"/>
      <c r="L121" s="116"/>
      <c r="M121" s="116"/>
      <c r="P121" s="116"/>
      <c r="Q121" s="116"/>
      <c r="R121" s="80"/>
      <c r="T121" s="80"/>
      <c r="X121" s="116"/>
      <c r="Y121" s="116"/>
    </row>
    <row r="122" spans="1:25" x14ac:dyDescent="0.25">
      <c r="A122" s="80"/>
      <c r="J122" s="116"/>
      <c r="L122" s="116"/>
      <c r="M122" s="116"/>
      <c r="P122" s="116"/>
      <c r="Q122" s="116"/>
      <c r="R122" s="80"/>
      <c r="T122" s="80"/>
      <c r="X122" s="116"/>
      <c r="Y122" s="116"/>
    </row>
    <row r="123" spans="1:25" x14ac:dyDescent="0.25">
      <c r="A123" s="80"/>
      <c r="J123" s="116"/>
      <c r="L123" s="116"/>
      <c r="M123" s="116"/>
      <c r="P123" s="116"/>
      <c r="Q123" s="116"/>
      <c r="R123" s="80"/>
      <c r="T123" s="80"/>
      <c r="X123" s="116"/>
      <c r="Y123" s="116"/>
    </row>
    <row r="124" spans="1:25" x14ac:dyDescent="0.25">
      <c r="A124" s="80"/>
      <c r="J124" s="116"/>
      <c r="L124" s="116"/>
      <c r="M124" s="116"/>
      <c r="P124" s="116"/>
      <c r="Q124" s="116"/>
      <c r="R124" s="80"/>
      <c r="T124" s="80"/>
      <c r="X124" s="116"/>
      <c r="Y124" s="116"/>
    </row>
    <row r="125" spans="1:25" x14ac:dyDescent="0.25">
      <c r="A125" s="80"/>
      <c r="J125" s="116"/>
      <c r="L125" s="116"/>
      <c r="M125" s="116"/>
      <c r="P125" s="116"/>
      <c r="Q125" s="116"/>
      <c r="R125" s="80"/>
      <c r="T125" s="80"/>
      <c r="X125" s="116"/>
      <c r="Y125" s="116"/>
    </row>
    <row r="126" spans="1:25" x14ac:dyDescent="0.25">
      <c r="A126" s="80"/>
      <c r="J126" s="116"/>
      <c r="L126" s="116"/>
      <c r="M126" s="116"/>
      <c r="P126" s="116"/>
      <c r="Q126" s="116"/>
      <c r="R126" s="80"/>
      <c r="T126" s="80"/>
      <c r="X126" s="116"/>
      <c r="Y126" s="116"/>
    </row>
    <row r="127" spans="1:25" x14ac:dyDescent="0.25">
      <c r="A127" s="80"/>
      <c r="J127" s="116"/>
      <c r="L127" s="116"/>
      <c r="M127" s="116"/>
      <c r="P127" s="116"/>
      <c r="Q127" s="116"/>
      <c r="R127" s="80"/>
      <c r="T127" s="80"/>
      <c r="X127" s="116"/>
      <c r="Y127" s="116"/>
    </row>
    <row r="128" spans="1:25" x14ac:dyDescent="0.25">
      <c r="A128" s="80"/>
      <c r="J128" s="116"/>
      <c r="L128" s="116"/>
      <c r="M128" s="116"/>
      <c r="P128" s="116"/>
      <c r="Q128" s="116"/>
      <c r="R128" s="80"/>
      <c r="T128" s="80"/>
      <c r="X128" s="116"/>
      <c r="Y128" s="116"/>
    </row>
    <row r="129" spans="1:25" x14ac:dyDescent="0.25">
      <c r="A129" s="80"/>
      <c r="J129" s="116"/>
      <c r="L129" s="116"/>
      <c r="M129" s="116"/>
      <c r="P129" s="116"/>
      <c r="Q129" s="116"/>
      <c r="R129" s="80"/>
      <c r="T129" s="80"/>
      <c r="X129" s="116"/>
      <c r="Y129" s="116"/>
    </row>
    <row r="130" spans="1:25" x14ac:dyDescent="0.25">
      <c r="A130" s="80"/>
      <c r="J130" s="116"/>
      <c r="L130" s="116"/>
      <c r="M130" s="116"/>
      <c r="P130" s="116"/>
      <c r="Q130" s="116"/>
      <c r="R130" s="80"/>
      <c r="T130" s="80"/>
      <c r="X130" s="116"/>
      <c r="Y130" s="116"/>
    </row>
    <row r="131" spans="1:25" x14ac:dyDescent="0.25">
      <c r="A131" s="80"/>
      <c r="J131" s="116"/>
      <c r="L131" s="116"/>
      <c r="M131" s="116"/>
      <c r="P131" s="116"/>
      <c r="Q131" s="116"/>
      <c r="R131" s="80"/>
      <c r="T131" s="80"/>
      <c r="X131" s="116"/>
      <c r="Y131" s="116"/>
    </row>
    <row r="132" spans="1:25" x14ac:dyDescent="0.25">
      <c r="A132" s="80"/>
      <c r="J132" s="116"/>
      <c r="L132" s="116"/>
      <c r="M132" s="116"/>
      <c r="P132" s="116"/>
      <c r="Q132" s="116"/>
      <c r="R132" s="80"/>
      <c r="T132" s="80"/>
      <c r="X132" s="116"/>
      <c r="Y132" s="116"/>
    </row>
    <row r="133" spans="1:25" x14ac:dyDescent="0.25">
      <c r="A133" s="80"/>
      <c r="J133" s="116"/>
      <c r="L133" s="116"/>
      <c r="M133" s="116"/>
      <c r="P133" s="116"/>
      <c r="Q133" s="116"/>
      <c r="R133" s="80"/>
      <c r="T133" s="80"/>
      <c r="X133" s="116"/>
      <c r="Y133" s="116"/>
    </row>
    <row r="134" spans="1:25" x14ac:dyDescent="0.25">
      <c r="A134" s="80"/>
      <c r="J134" s="116"/>
      <c r="L134" s="116"/>
      <c r="M134" s="116"/>
      <c r="P134" s="116"/>
      <c r="Q134" s="116"/>
      <c r="R134" s="80"/>
      <c r="T134" s="80"/>
      <c r="X134" s="116"/>
      <c r="Y134" s="116"/>
    </row>
    <row r="135" spans="1:25" x14ac:dyDescent="0.25">
      <c r="A135" s="80"/>
      <c r="J135" s="116"/>
      <c r="L135" s="116"/>
      <c r="M135" s="116"/>
      <c r="P135" s="116"/>
      <c r="Q135" s="116"/>
      <c r="R135" s="80"/>
      <c r="T135" s="80"/>
      <c r="X135" s="116"/>
      <c r="Y135" s="116"/>
    </row>
    <row r="136" spans="1:25" x14ac:dyDescent="0.25">
      <c r="A136" s="80"/>
      <c r="J136" s="116"/>
      <c r="L136" s="116"/>
      <c r="M136" s="116"/>
      <c r="P136" s="116"/>
      <c r="Q136" s="116"/>
      <c r="R136" s="80"/>
      <c r="T136" s="80"/>
      <c r="X136" s="116"/>
      <c r="Y136" s="116"/>
    </row>
    <row r="137" spans="1:25" x14ac:dyDescent="0.25">
      <c r="A137" s="80"/>
      <c r="J137" s="116"/>
      <c r="L137" s="116"/>
      <c r="M137" s="116"/>
      <c r="P137" s="116"/>
      <c r="Q137" s="116"/>
      <c r="R137" s="80"/>
      <c r="T137" s="80"/>
      <c r="X137" s="116"/>
      <c r="Y137" s="116"/>
    </row>
    <row r="138" spans="1:25" x14ac:dyDescent="0.25">
      <c r="A138" s="80"/>
      <c r="J138" s="116"/>
      <c r="L138" s="116"/>
      <c r="M138" s="116"/>
      <c r="P138" s="116"/>
      <c r="Q138" s="116"/>
      <c r="R138" s="80"/>
      <c r="T138" s="80"/>
      <c r="X138" s="116"/>
      <c r="Y138" s="116"/>
    </row>
    <row r="139" spans="1:25" x14ac:dyDescent="0.25">
      <c r="A139" s="80"/>
      <c r="J139" s="116"/>
      <c r="L139" s="116"/>
      <c r="M139" s="116"/>
      <c r="P139" s="116"/>
      <c r="Q139" s="116"/>
      <c r="R139" s="80"/>
      <c r="T139" s="80"/>
      <c r="X139" s="116"/>
      <c r="Y139" s="116"/>
    </row>
    <row r="140" spans="1:25" x14ac:dyDescent="0.25">
      <c r="A140" s="80"/>
      <c r="J140" s="116"/>
      <c r="L140" s="116"/>
      <c r="M140" s="116"/>
      <c r="P140" s="116"/>
      <c r="Q140" s="116"/>
      <c r="R140" s="80"/>
      <c r="T140" s="80"/>
      <c r="X140" s="116"/>
      <c r="Y140" s="116"/>
    </row>
    <row r="141" spans="1:25" x14ac:dyDescent="0.25">
      <c r="A141" s="80"/>
      <c r="J141" s="116"/>
      <c r="L141" s="116"/>
      <c r="M141" s="116"/>
      <c r="P141" s="116"/>
      <c r="Q141" s="116"/>
      <c r="R141" s="80"/>
      <c r="T141" s="80"/>
      <c r="X141" s="116"/>
      <c r="Y141" s="116"/>
    </row>
    <row r="142" spans="1:25" x14ac:dyDescent="0.25">
      <c r="A142" s="80"/>
      <c r="J142" s="116"/>
      <c r="L142" s="116"/>
      <c r="M142" s="116"/>
      <c r="P142" s="116"/>
      <c r="Q142" s="116"/>
      <c r="R142" s="80"/>
      <c r="T142" s="80"/>
      <c r="X142" s="116"/>
      <c r="Y142" s="116"/>
    </row>
    <row r="143" spans="1:25" x14ac:dyDescent="0.25">
      <c r="A143" s="80"/>
      <c r="J143" s="116"/>
      <c r="L143" s="116"/>
      <c r="M143" s="116"/>
      <c r="P143" s="116"/>
      <c r="Q143" s="116"/>
      <c r="R143" s="80"/>
      <c r="T143" s="80"/>
      <c r="X143" s="116"/>
      <c r="Y143" s="116"/>
    </row>
    <row r="144" spans="1:25" x14ac:dyDescent="0.25">
      <c r="A144" s="80"/>
      <c r="J144" s="116"/>
      <c r="L144" s="116"/>
      <c r="M144" s="116"/>
      <c r="P144" s="116"/>
      <c r="Q144" s="116"/>
      <c r="R144" s="80"/>
      <c r="T144" s="80"/>
      <c r="X144" s="116"/>
      <c r="Y144" s="116"/>
    </row>
    <row r="145" spans="1:25" x14ac:dyDescent="0.25">
      <c r="A145" s="80"/>
      <c r="J145" s="116"/>
      <c r="L145" s="116"/>
      <c r="M145" s="116"/>
      <c r="P145" s="116"/>
      <c r="Q145" s="116"/>
      <c r="R145" s="80"/>
      <c r="T145" s="80"/>
      <c r="X145" s="116"/>
      <c r="Y145" s="116"/>
    </row>
    <row r="146" spans="1:25" x14ac:dyDescent="0.25">
      <c r="A146" s="80"/>
      <c r="J146" s="116"/>
      <c r="L146" s="116"/>
      <c r="M146" s="116"/>
      <c r="P146" s="116"/>
      <c r="Q146" s="116"/>
      <c r="R146" s="80"/>
      <c r="T146" s="80"/>
      <c r="X146" s="116"/>
      <c r="Y146" s="116"/>
    </row>
    <row r="147" spans="1:25" x14ac:dyDescent="0.25">
      <c r="A147" s="80"/>
      <c r="J147" s="116"/>
      <c r="L147" s="116"/>
      <c r="M147" s="116"/>
      <c r="P147" s="116"/>
      <c r="Q147" s="116"/>
      <c r="R147" s="80"/>
      <c r="T147" s="80"/>
      <c r="X147" s="116"/>
      <c r="Y147" s="116"/>
    </row>
    <row r="148" spans="1:25" x14ac:dyDescent="0.25">
      <c r="A148" s="80"/>
      <c r="J148" s="116"/>
      <c r="L148" s="116"/>
      <c r="M148" s="116"/>
      <c r="P148" s="116"/>
      <c r="Q148" s="116"/>
      <c r="R148" s="80"/>
      <c r="T148" s="80"/>
      <c r="X148" s="116"/>
      <c r="Y148" s="116"/>
    </row>
    <row r="149" spans="1:25" x14ac:dyDescent="0.25">
      <c r="A149" s="80"/>
      <c r="J149" s="116"/>
      <c r="L149" s="116"/>
      <c r="M149" s="116"/>
      <c r="P149" s="116"/>
      <c r="Q149" s="116"/>
      <c r="R149" s="80"/>
      <c r="T149" s="80"/>
      <c r="X149" s="116"/>
      <c r="Y149" s="116"/>
    </row>
    <row r="150" spans="1:25" x14ac:dyDescent="0.25">
      <c r="A150" s="80"/>
      <c r="J150" s="116"/>
      <c r="L150" s="116"/>
      <c r="M150" s="116"/>
      <c r="P150" s="116"/>
      <c r="Q150" s="116"/>
      <c r="R150" s="80"/>
      <c r="T150" s="80"/>
      <c r="X150" s="116"/>
      <c r="Y150" s="116"/>
    </row>
    <row r="151" spans="1:25" x14ac:dyDescent="0.25">
      <c r="A151" s="80"/>
      <c r="J151" s="116"/>
      <c r="L151" s="116"/>
      <c r="M151" s="116"/>
      <c r="P151" s="116"/>
      <c r="Q151" s="116"/>
      <c r="R151" s="80"/>
      <c r="T151" s="80"/>
      <c r="X151" s="116"/>
      <c r="Y151" s="116"/>
    </row>
    <row r="152" spans="1:25" x14ac:dyDescent="0.25">
      <c r="A152" s="80"/>
      <c r="J152" s="116"/>
      <c r="L152" s="116"/>
      <c r="M152" s="116"/>
      <c r="P152" s="116"/>
      <c r="Q152" s="116"/>
      <c r="R152" s="80"/>
      <c r="T152" s="80"/>
      <c r="X152" s="116"/>
      <c r="Y152" s="116"/>
    </row>
    <row r="153" spans="1:25" x14ac:dyDescent="0.25">
      <c r="A153" s="80"/>
      <c r="J153" s="116"/>
      <c r="L153" s="116"/>
      <c r="M153" s="116"/>
      <c r="P153" s="116"/>
      <c r="Q153" s="116"/>
      <c r="R153" s="80"/>
      <c r="T153" s="80"/>
      <c r="X153" s="116"/>
      <c r="Y153" s="116"/>
    </row>
    <row r="154" spans="1:25" x14ac:dyDescent="0.25">
      <c r="A154" s="80"/>
      <c r="J154" s="116"/>
      <c r="L154" s="116"/>
      <c r="M154" s="116"/>
      <c r="P154" s="116"/>
      <c r="Q154" s="116"/>
      <c r="R154" s="80"/>
      <c r="T154" s="80"/>
      <c r="X154" s="116"/>
      <c r="Y154" s="116"/>
    </row>
    <row r="155" spans="1:25" x14ac:dyDescent="0.25">
      <c r="A155" s="80"/>
      <c r="J155" s="116"/>
      <c r="L155" s="116"/>
      <c r="M155" s="116"/>
      <c r="P155" s="116"/>
      <c r="Q155" s="116"/>
      <c r="R155" s="80"/>
      <c r="T155" s="80"/>
      <c r="X155" s="116"/>
      <c r="Y155" s="116"/>
    </row>
    <row r="156" spans="1:25" x14ac:dyDescent="0.25">
      <c r="A156" s="80"/>
      <c r="J156" s="116"/>
      <c r="L156" s="116"/>
      <c r="M156" s="116"/>
      <c r="P156" s="116"/>
      <c r="Q156" s="116"/>
      <c r="R156" s="80"/>
      <c r="T156" s="80"/>
      <c r="X156" s="116"/>
      <c r="Y156" s="116"/>
    </row>
    <row r="157" spans="1:25" x14ac:dyDescent="0.25">
      <c r="A157" s="80"/>
      <c r="J157" s="116"/>
      <c r="L157" s="116"/>
      <c r="M157" s="116"/>
      <c r="P157" s="116"/>
      <c r="Q157" s="116"/>
      <c r="R157" s="80"/>
      <c r="T157" s="80"/>
      <c r="X157" s="116"/>
      <c r="Y157" s="116"/>
    </row>
    <row r="158" spans="1:25" x14ac:dyDescent="0.25">
      <c r="A158" s="80"/>
      <c r="J158" s="116"/>
      <c r="L158" s="116"/>
      <c r="M158" s="116"/>
      <c r="P158" s="116"/>
      <c r="Q158" s="116"/>
      <c r="R158" s="80"/>
      <c r="T158" s="80"/>
      <c r="X158" s="116"/>
      <c r="Y158" s="116"/>
    </row>
    <row r="159" spans="1:25" x14ac:dyDescent="0.25">
      <c r="A159" s="80"/>
      <c r="J159" s="116"/>
      <c r="L159" s="116"/>
      <c r="M159" s="116"/>
      <c r="P159" s="116"/>
      <c r="Q159" s="116"/>
      <c r="R159" s="80"/>
      <c r="T159" s="80"/>
      <c r="X159" s="116"/>
      <c r="Y159" s="116"/>
    </row>
    <row r="160" spans="1:25" x14ac:dyDescent="0.25">
      <c r="A160" s="80"/>
      <c r="J160" s="116"/>
      <c r="L160" s="116"/>
      <c r="M160" s="116"/>
      <c r="P160" s="116"/>
      <c r="Q160" s="116"/>
      <c r="R160" s="80"/>
      <c r="T160" s="80"/>
      <c r="X160" s="116"/>
      <c r="Y160" s="116"/>
    </row>
    <row r="161" spans="1:25" x14ac:dyDescent="0.25">
      <c r="A161" s="80"/>
      <c r="J161" s="116"/>
      <c r="L161" s="116"/>
      <c r="M161" s="116"/>
      <c r="P161" s="116"/>
      <c r="Q161" s="116"/>
      <c r="R161" s="80"/>
      <c r="T161" s="80"/>
      <c r="X161" s="116"/>
      <c r="Y161" s="116"/>
    </row>
    <row r="162" spans="1:25" x14ac:dyDescent="0.25">
      <c r="A162" s="80"/>
      <c r="J162" s="116"/>
      <c r="L162" s="116"/>
      <c r="M162" s="116"/>
      <c r="P162" s="116"/>
      <c r="Q162" s="116"/>
      <c r="R162" s="80"/>
      <c r="T162" s="80"/>
      <c r="X162" s="116"/>
      <c r="Y162" s="116"/>
    </row>
    <row r="163" spans="1:25" x14ac:dyDescent="0.25">
      <c r="A163" s="80"/>
      <c r="J163" s="116"/>
      <c r="L163" s="116"/>
      <c r="M163" s="116"/>
      <c r="P163" s="116"/>
      <c r="Q163" s="116"/>
      <c r="R163" s="80"/>
      <c r="T163" s="80"/>
      <c r="X163" s="116"/>
      <c r="Y163" s="116"/>
    </row>
    <row r="164" spans="1:25" x14ac:dyDescent="0.25">
      <c r="A164" s="80"/>
      <c r="J164" s="116"/>
      <c r="L164" s="116"/>
      <c r="M164" s="116"/>
      <c r="P164" s="116"/>
      <c r="Q164" s="116"/>
      <c r="R164" s="80"/>
      <c r="T164" s="80"/>
      <c r="X164" s="116"/>
      <c r="Y164" s="116"/>
    </row>
    <row r="165" spans="1:25" x14ac:dyDescent="0.25">
      <c r="A165" s="80"/>
      <c r="J165" s="116"/>
      <c r="L165" s="116"/>
      <c r="M165" s="116"/>
      <c r="P165" s="116"/>
      <c r="Q165" s="116"/>
      <c r="R165" s="80"/>
      <c r="T165" s="80"/>
      <c r="X165" s="116"/>
      <c r="Y165" s="116"/>
    </row>
    <row r="166" spans="1:25" x14ac:dyDescent="0.25">
      <c r="A166" s="80"/>
      <c r="J166" s="116"/>
      <c r="L166" s="116"/>
      <c r="M166" s="116"/>
      <c r="P166" s="116"/>
      <c r="Q166" s="116"/>
      <c r="R166" s="80"/>
      <c r="T166" s="80"/>
      <c r="X166" s="116"/>
      <c r="Y166" s="116"/>
    </row>
    <row r="167" spans="1:25" x14ac:dyDescent="0.25">
      <c r="A167" s="80"/>
      <c r="J167" s="116"/>
      <c r="L167" s="116"/>
      <c r="M167" s="116"/>
      <c r="P167" s="116"/>
      <c r="Q167" s="116"/>
      <c r="R167" s="80"/>
      <c r="T167" s="80"/>
      <c r="X167" s="116"/>
      <c r="Y167" s="116"/>
    </row>
    <row r="168" spans="1:25" x14ac:dyDescent="0.25">
      <c r="A168" s="80"/>
      <c r="J168" s="116"/>
      <c r="L168" s="116"/>
      <c r="M168" s="116"/>
      <c r="P168" s="116"/>
      <c r="Q168" s="116"/>
      <c r="R168" s="80"/>
      <c r="T168" s="80"/>
      <c r="X168" s="116"/>
      <c r="Y168" s="116"/>
    </row>
    <row r="169" spans="1:25" x14ac:dyDescent="0.25">
      <c r="A169" s="80"/>
      <c r="J169" s="116"/>
      <c r="L169" s="116"/>
      <c r="M169" s="116"/>
      <c r="P169" s="116"/>
      <c r="Q169" s="116"/>
      <c r="R169" s="80"/>
      <c r="T169" s="80"/>
      <c r="X169" s="116"/>
      <c r="Y169" s="116"/>
    </row>
    <row r="170" spans="1:25" x14ac:dyDescent="0.25">
      <c r="A170" s="80"/>
      <c r="J170" s="116"/>
      <c r="L170" s="116"/>
      <c r="M170" s="116"/>
      <c r="P170" s="116"/>
      <c r="Q170" s="116"/>
      <c r="R170" s="80"/>
      <c r="T170" s="80"/>
      <c r="X170" s="116"/>
      <c r="Y170" s="116"/>
    </row>
    <row r="171" spans="1:25" x14ac:dyDescent="0.25">
      <c r="A171" s="80"/>
      <c r="J171" s="116"/>
      <c r="L171" s="116"/>
      <c r="M171" s="116"/>
      <c r="P171" s="116"/>
      <c r="Q171" s="116"/>
      <c r="R171" s="80"/>
      <c r="T171" s="80"/>
      <c r="X171" s="116"/>
      <c r="Y171" s="116"/>
    </row>
    <row r="172" spans="1:25" x14ac:dyDescent="0.25">
      <c r="A172" s="80"/>
      <c r="J172" s="116"/>
      <c r="L172" s="116"/>
      <c r="M172" s="116"/>
      <c r="P172" s="116"/>
      <c r="Q172" s="116"/>
      <c r="R172" s="80"/>
      <c r="T172" s="80"/>
      <c r="X172" s="116"/>
      <c r="Y172" s="116"/>
    </row>
  </sheetData>
  <pageMargins left="0.5" right="0.5" top="1" bottom="1" header="0.5" footer="0.5"/>
  <pageSetup paperSize="5" scale="68" orientation="landscape" r:id="rId1"/>
  <headerFooter alignWithMargins="0">
    <oddFooter>&amp;L&amp;F&amp;C&amp;A</oddFooter>
  </headerFooter>
  <ignoredErrors>
    <ignoredError sqref="A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P50"/>
  <sheetViews>
    <sheetView zoomScaleNormal="100" workbookViewId="0"/>
  </sheetViews>
  <sheetFormatPr defaultColWidth="9.140625" defaultRowHeight="15.75" x14ac:dyDescent="0.25"/>
  <cols>
    <col min="1" max="1" width="53.28515625" style="47" bestFit="1" customWidth="1"/>
    <col min="2" max="2" width="18.5703125" style="47" customWidth="1"/>
    <col min="3" max="3" width="0.85546875" style="47" customWidth="1"/>
    <col min="4" max="6" width="13.5703125" style="47" customWidth="1"/>
    <col min="7" max="7" width="1.5703125" style="47" customWidth="1"/>
    <col min="8" max="8" width="9.140625" style="47" hidden="1" customWidth="1"/>
    <col min="9" max="9" width="0" style="47" hidden="1" customWidth="1"/>
    <col min="10" max="12" width="9.140625" style="47" hidden="1" customWidth="1"/>
    <col min="13" max="16384" width="9.140625" style="47"/>
  </cols>
  <sheetData>
    <row r="1" spans="1:13" ht="18.75" x14ac:dyDescent="0.25">
      <c r="A1" s="411" t="str">
        <f>'Start Here'!B3</f>
        <v>ABC International</v>
      </c>
    </row>
    <row r="3" spans="1:13" x14ac:dyDescent="0.25">
      <c r="A3" s="6" t="s">
        <v>347</v>
      </c>
    </row>
    <row r="4" spans="1:13" x14ac:dyDescent="0.25">
      <c r="C4" s="248"/>
      <c r="D4" s="248"/>
      <c r="E4" s="248"/>
    </row>
    <row r="5" spans="1:13" x14ac:dyDescent="0.25">
      <c r="A5" s="6"/>
      <c r="B5" s="249"/>
      <c r="C5" s="248"/>
      <c r="D5" s="248"/>
      <c r="E5" s="248"/>
      <c r="H5" s="47" t="s">
        <v>148</v>
      </c>
      <c r="J5" s="47" t="s">
        <v>148</v>
      </c>
      <c r="L5" s="47" t="s">
        <v>148</v>
      </c>
    </row>
    <row r="6" spans="1:13" x14ac:dyDescent="0.25">
      <c r="A6" s="6" t="s">
        <v>155</v>
      </c>
      <c r="B6" s="189" t="s">
        <v>1</v>
      </c>
      <c r="D6" s="147"/>
      <c r="E6" s="133"/>
      <c r="F6" s="147"/>
      <c r="G6" s="147"/>
      <c r="H6" s="147"/>
      <c r="I6" s="147"/>
      <c r="J6" s="147"/>
      <c r="K6" s="147"/>
      <c r="L6" s="147"/>
      <c r="M6" s="147"/>
    </row>
    <row r="7" spans="1:13" x14ac:dyDescent="0.25">
      <c r="A7" s="6" t="s">
        <v>154</v>
      </c>
      <c r="B7" s="189">
        <v>2023</v>
      </c>
      <c r="D7" s="146"/>
      <c r="E7" s="146"/>
      <c r="F7" s="147"/>
      <c r="G7" s="147"/>
      <c r="H7" s="147"/>
      <c r="I7" s="147"/>
      <c r="J7" s="147"/>
      <c r="K7" s="147"/>
      <c r="L7" s="147"/>
      <c r="M7" s="147"/>
    </row>
    <row r="9" spans="1:13" x14ac:dyDescent="0.25">
      <c r="A9" s="149"/>
      <c r="B9" s="148"/>
      <c r="C9" s="49"/>
      <c r="D9" s="69"/>
    </row>
    <row r="10" spans="1:13" x14ac:dyDescent="0.25">
      <c r="A10" s="63" t="s">
        <v>152</v>
      </c>
      <c r="B10" s="186"/>
      <c r="C10" s="74"/>
    </row>
    <row r="11" spans="1:13" x14ac:dyDescent="0.25">
      <c r="A11" s="47" t="s">
        <v>20</v>
      </c>
      <c r="B11" s="76">
        <f>'Exh B-Summary-Subaward $25K'!M35</f>
        <v>524202</v>
      </c>
      <c r="C11" s="77"/>
      <c r="D11" s="47" t="s">
        <v>147</v>
      </c>
    </row>
    <row r="12" spans="1:13" x14ac:dyDescent="0.25">
      <c r="A12" s="47" t="s">
        <v>95</v>
      </c>
      <c r="B12" s="78">
        <f>'Exh B-Summary-Subaward $25K'!H35</f>
        <v>2445345</v>
      </c>
      <c r="C12" s="77"/>
      <c r="D12" s="47" t="s">
        <v>147</v>
      </c>
    </row>
    <row r="13" spans="1:13" ht="16.5" thickBot="1" x14ac:dyDescent="0.3">
      <c r="A13" s="50" t="s">
        <v>153</v>
      </c>
      <c r="B13" s="318">
        <f>ROUND(B11/B12,4)</f>
        <v>0.21440000000000001</v>
      </c>
      <c r="C13" s="77"/>
    </row>
    <row r="14" spans="1:13" ht="16.5" thickTop="1" x14ac:dyDescent="0.25">
      <c r="A14" s="50"/>
      <c r="B14" s="184"/>
      <c r="C14" s="77"/>
    </row>
    <row r="15" spans="1:13" x14ac:dyDescent="0.25">
      <c r="C15" s="48"/>
      <c r="D15" s="147"/>
      <c r="E15" s="147"/>
    </row>
    <row r="16" spans="1:13" x14ac:dyDescent="0.25">
      <c r="A16" s="63" t="s">
        <v>122</v>
      </c>
      <c r="B16" s="185"/>
      <c r="C16" s="74"/>
      <c r="D16" s="147"/>
      <c r="E16" s="147"/>
    </row>
    <row r="17" spans="1:5" ht="31.5" x14ac:dyDescent="0.25">
      <c r="A17" s="75" t="s">
        <v>348</v>
      </c>
      <c r="B17" s="135">
        <f>'Exh B-Summary-Subaward $25K'!B35-'Exh D-Subawards $25K'!K22</f>
        <v>1026340</v>
      </c>
      <c r="C17" s="152"/>
      <c r="D17" s="133"/>
      <c r="E17" s="147"/>
    </row>
    <row r="18" spans="1:5" x14ac:dyDescent="0.25">
      <c r="A18" s="47" t="s">
        <v>95</v>
      </c>
      <c r="B18" s="78">
        <f>'Exh B-Summary-Subaward $25K'!H35</f>
        <v>2445345</v>
      </c>
      <c r="C18" s="77"/>
      <c r="D18" s="50"/>
    </row>
    <row r="19" spans="1:5" ht="16.5" thickBot="1" x14ac:dyDescent="0.3">
      <c r="A19" s="50" t="s">
        <v>156</v>
      </c>
      <c r="B19" s="79">
        <f>ROUND(B17/B18,4)</f>
        <v>0.41970000000000002</v>
      </c>
      <c r="C19" s="77"/>
    </row>
    <row r="20" spans="1:5" ht="16.5" thickTop="1" x14ac:dyDescent="0.25">
      <c r="A20" s="50"/>
      <c r="B20" s="187"/>
      <c r="C20" s="77"/>
    </row>
    <row r="22" spans="1:5" x14ac:dyDescent="0.25">
      <c r="A22" s="63" t="s">
        <v>186</v>
      </c>
      <c r="B22" s="74"/>
      <c r="C22" s="74"/>
      <c r="D22" s="294"/>
      <c r="E22" s="294"/>
    </row>
    <row r="23" spans="1:5" x14ac:dyDescent="0.25">
      <c r="A23" s="47" t="s">
        <v>187</v>
      </c>
      <c r="B23" s="151">
        <f>'Exh B-Summary-Subaward $25K'!O35</f>
        <v>3087727</v>
      </c>
      <c r="D23" s="133"/>
      <c r="E23" s="147"/>
    </row>
    <row r="25" spans="1:5" x14ac:dyDescent="0.25">
      <c r="A25" s="47" t="s">
        <v>20</v>
      </c>
      <c r="B25" s="142">
        <f>'Exh B-Summary-Subaward $25K'!M35</f>
        <v>524202</v>
      </c>
      <c r="C25" s="142"/>
      <c r="D25" s="47" t="s">
        <v>147</v>
      </c>
      <c r="E25" s="142"/>
    </row>
    <row r="26" spans="1:5" x14ac:dyDescent="0.25">
      <c r="A26" s="47" t="s">
        <v>188</v>
      </c>
      <c r="B26" s="142">
        <f>'Exh B-Summary-Subaward $25K'!H35</f>
        <v>2445345</v>
      </c>
      <c r="C26" s="142"/>
      <c r="D26" s="47" t="s">
        <v>147</v>
      </c>
      <c r="E26" s="142"/>
    </row>
    <row r="27" spans="1:5" x14ac:dyDescent="0.25">
      <c r="A27" s="50" t="s">
        <v>189</v>
      </c>
    </row>
    <row r="28" spans="1:5" x14ac:dyDescent="0.25">
      <c r="A28" s="321" t="s">
        <v>115</v>
      </c>
      <c r="B28" s="150">
        <v>10000</v>
      </c>
    </row>
    <row r="29" spans="1:5" x14ac:dyDescent="0.25">
      <c r="A29" s="321" t="s">
        <v>116</v>
      </c>
      <c r="B29" s="47">
        <v>0</v>
      </c>
    </row>
    <row r="30" spans="1:5" x14ac:dyDescent="0.25">
      <c r="A30" s="321" t="s">
        <v>96</v>
      </c>
      <c r="B30" s="150">
        <v>8000</v>
      </c>
    </row>
    <row r="31" spans="1:5" x14ac:dyDescent="0.25">
      <c r="A31" s="321" t="s">
        <v>117</v>
      </c>
      <c r="B31" s="150">
        <v>2530</v>
      </c>
    </row>
    <row r="32" spans="1:5" x14ac:dyDescent="0.25">
      <c r="A32" s="321" t="s">
        <v>118</v>
      </c>
      <c r="B32" s="47">
        <v>0</v>
      </c>
    </row>
    <row r="33" spans="1:16" x14ac:dyDescent="0.25">
      <c r="A33" s="321" t="s">
        <v>295</v>
      </c>
      <c r="B33" s="150">
        <v>16500</v>
      </c>
    </row>
    <row r="34" spans="1:16" x14ac:dyDescent="0.25">
      <c r="A34" s="321" t="s">
        <v>193</v>
      </c>
      <c r="B34" s="150">
        <v>0</v>
      </c>
    </row>
    <row r="35" spans="1:16" x14ac:dyDescent="0.25">
      <c r="A35" s="321" t="s">
        <v>194</v>
      </c>
      <c r="B35" s="150">
        <v>0</v>
      </c>
    </row>
    <row r="36" spans="1:16" x14ac:dyDescent="0.25">
      <c r="A36" s="321" t="s">
        <v>45</v>
      </c>
      <c r="B36" s="150">
        <v>0</v>
      </c>
    </row>
    <row r="37" spans="1:16" x14ac:dyDescent="0.25">
      <c r="A37" s="321" t="s">
        <v>195</v>
      </c>
      <c r="B37" s="150">
        <v>0</v>
      </c>
    </row>
    <row r="38" spans="1:16" x14ac:dyDescent="0.25">
      <c r="A38" s="321" t="s">
        <v>119</v>
      </c>
      <c r="B38" s="150">
        <v>900</v>
      </c>
    </row>
    <row r="39" spans="1:16" x14ac:dyDescent="0.25">
      <c r="A39" s="321" t="s">
        <v>120</v>
      </c>
      <c r="B39" s="150">
        <v>90000</v>
      </c>
    </row>
    <row r="40" spans="1:16" x14ac:dyDescent="0.25">
      <c r="A40" s="321" t="s">
        <v>121</v>
      </c>
      <c r="B40" s="150">
        <v>250</v>
      </c>
    </row>
    <row r="41" spans="1:16" x14ac:dyDescent="0.25">
      <c r="A41" s="47" t="s">
        <v>191</v>
      </c>
      <c r="B41" s="143">
        <f>SUM(B25:B40)</f>
        <v>3097727</v>
      </c>
    </row>
    <row r="42" spans="1:16" x14ac:dyDescent="0.25"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</row>
    <row r="43" spans="1:16" ht="16.5" thickBot="1" x14ac:dyDescent="0.3">
      <c r="A43" s="47" t="s">
        <v>192</v>
      </c>
      <c r="B43" s="144">
        <f>B41-B23</f>
        <v>10000</v>
      </c>
      <c r="D43" s="147" t="s">
        <v>296</v>
      </c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</row>
    <row r="44" spans="1:16" ht="16.5" thickTop="1" x14ac:dyDescent="0.25">
      <c r="B44" s="145"/>
      <c r="D44" s="133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</row>
    <row r="45" spans="1:16" x14ac:dyDescent="0.25">
      <c r="B45" s="145"/>
      <c r="D45" s="133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</row>
    <row r="46" spans="1:16" x14ac:dyDescent="0.25">
      <c r="A46" s="133"/>
      <c r="B46" s="147"/>
      <c r="C46" s="147"/>
      <c r="D46" s="147"/>
      <c r="E46" s="147"/>
      <c r="F46" s="71"/>
      <c r="G46" s="147"/>
      <c r="H46" s="147"/>
      <c r="I46" s="147"/>
      <c r="J46" s="147"/>
      <c r="K46" s="147"/>
      <c r="L46" s="147"/>
      <c r="M46" s="147"/>
      <c r="N46" s="147"/>
      <c r="O46" s="147"/>
      <c r="P46" s="147"/>
    </row>
    <row r="47" spans="1:16" x14ac:dyDescent="0.25">
      <c r="A47" s="50"/>
      <c r="B47" s="50"/>
      <c r="C47" s="50"/>
      <c r="D47" s="50"/>
      <c r="E47" s="50"/>
      <c r="F47" s="71"/>
    </row>
    <row r="48" spans="1:16" x14ac:dyDescent="0.25">
      <c r="A48" s="71"/>
      <c r="B48" s="72"/>
      <c r="C48" s="49"/>
      <c r="D48" s="72"/>
      <c r="E48" s="49"/>
      <c r="F48" s="71"/>
    </row>
    <row r="49" spans="1:6" x14ac:dyDescent="0.25">
      <c r="A49" s="70"/>
      <c r="B49" s="73"/>
      <c r="C49" s="49"/>
      <c r="D49" s="73"/>
      <c r="E49" s="49"/>
      <c r="F49" s="71"/>
    </row>
    <row r="50" spans="1:6" x14ac:dyDescent="0.25">
      <c r="A50" s="71"/>
      <c r="B50" s="71"/>
      <c r="C50" s="71"/>
      <c r="D50" s="71"/>
      <c r="E50" s="71"/>
      <c r="F50" s="71"/>
    </row>
  </sheetData>
  <dataValidations disablePrompts="1" count="1">
    <dataValidation type="list" allowBlank="1" showInputMessage="1" showErrorMessage="1" sqref="B6" xr:uid="{00000000-0002-0000-0100-000000000000}">
      <formula1>$H$5:$H$5</formula1>
    </dataValidation>
  </dataValidations>
  <pageMargins left="0.5" right="0.5" top="1" bottom="1" header="0.5" footer="0.5"/>
  <pageSetup scale="62" orientation="portrait" r:id="rId1"/>
  <headerFooter alignWithMargins="0">
    <oddFooter>&amp;L&amp;F&amp;C&amp;A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0A2BC-59C1-4BCE-8F81-1CB0CF4A8E40}">
  <sheetPr>
    <tabColor rgb="FFFFFF00"/>
    <pageSetUpPr fitToPage="1"/>
  </sheetPr>
  <dimension ref="A1:T50"/>
  <sheetViews>
    <sheetView zoomScaleNormal="100" workbookViewId="0"/>
  </sheetViews>
  <sheetFormatPr defaultColWidth="9.140625" defaultRowHeight="15.75" x14ac:dyDescent="0.25"/>
  <cols>
    <col min="1" max="1" width="50.5703125" style="47" customWidth="1"/>
    <col min="2" max="2" width="18.5703125" style="47" customWidth="1"/>
    <col min="3" max="3" width="1.5703125" style="47" customWidth="1"/>
    <col min="4" max="6" width="13.5703125" style="47" customWidth="1"/>
    <col min="7" max="7" width="2.42578125" style="47" customWidth="1"/>
    <col min="8" max="8" width="12.5703125" style="47" customWidth="1"/>
    <col min="9" max="9" width="10.28515625" style="47" customWidth="1"/>
    <col min="10" max="10" width="11.140625" style="47" customWidth="1"/>
    <col min="11" max="11" width="9.140625" style="47" hidden="1" customWidth="1"/>
    <col min="12" max="12" width="0" style="47" hidden="1" customWidth="1"/>
    <col min="13" max="15" width="9.140625" style="47" hidden="1" customWidth="1"/>
    <col min="16" max="16384" width="9.140625" style="47"/>
  </cols>
  <sheetData>
    <row r="1" spans="1:20" ht="18.75" x14ac:dyDescent="0.25">
      <c r="A1" s="411" t="str">
        <f>'Start Here'!B3</f>
        <v>ABC International</v>
      </c>
    </row>
    <row r="2" spans="1:20" x14ac:dyDescent="0.25">
      <c r="A2" s="147"/>
      <c r="B2" s="147"/>
      <c r="C2" s="297"/>
      <c r="D2" s="297"/>
      <c r="E2" s="297"/>
      <c r="F2" s="297"/>
      <c r="G2" s="29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</row>
    <row r="3" spans="1:20" x14ac:dyDescent="0.25">
      <c r="A3" s="146"/>
      <c r="B3" s="298"/>
      <c r="C3" s="297"/>
      <c r="D3" s="297"/>
      <c r="E3" s="297"/>
      <c r="F3" s="297"/>
      <c r="G3" s="297"/>
      <c r="H3" s="147"/>
      <c r="I3" s="147"/>
      <c r="J3" s="147"/>
      <c r="K3" s="147" t="s">
        <v>148</v>
      </c>
      <c r="L3" s="147"/>
      <c r="M3" s="147" t="s">
        <v>148</v>
      </c>
      <c r="N3" s="147"/>
      <c r="O3" s="147" t="s">
        <v>148</v>
      </c>
      <c r="P3" s="147"/>
      <c r="Q3" s="147"/>
      <c r="R3" s="147"/>
      <c r="S3" s="147"/>
      <c r="T3" s="147"/>
    </row>
    <row r="4" spans="1:20" x14ac:dyDescent="0.25">
      <c r="A4" s="146" t="s">
        <v>155</v>
      </c>
      <c r="B4" s="189" t="s">
        <v>149</v>
      </c>
      <c r="C4" s="147"/>
      <c r="D4" s="147"/>
      <c r="E4" s="133"/>
      <c r="F4" s="147"/>
      <c r="G4" s="147"/>
      <c r="H4" s="147"/>
      <c r="I4" s="147"/>
      <c r="J4" s="147"/>
      <c r="K4" s="147"/>
      <c r="L4" s="147"/>
      <c r="M4" s="147" t="s">
        <v>190</v>
      </c>
      <c r="N4" s="147"/>
      <c r="O4" s="147" t="s">
        <v>94</v>
      </c>
      <c r="P4" s="147"/>
      <c r="Q4" s="147"/>
      <c r="R4" s="147"/>
      <c r="S4" s="147"/>
      <c r="T4" s="147"/>
    </row>
    <row r="5" spans="1:20" x14ac:dyDescent="0.25">
      <c r="A5" s="146" t="s">
        <v>154</v>
      </c>
      <c r="B5" s="189">
        <v>2025</v>
      </c>
      <c r="C5" s="147"/>
      <c r="D5" s="146"/>
      <c r="E5" s="146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</row>
    <row r="6" spans="1:20" x14ac:dyDescent="0.25">
      <c r="A6" s="299"/>
      <c r="B6" s="294"/>
      <c r="C6" s="300"/>
      <c r="D6" s="294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</row>
    <row r="7" spans="1:20" ht="15.6" customHeight="1" x14ac:dyDescent="0.25">
      <c r="A7" s="395" t="s">
        <v>337</v>
      </c>
      <c r="B7" s="395"/>
      <c r="C7" s="395"/>
      <c r="D7" s="395"/>
      <c r="E7" s="395"/>
      <c r="F7" s="396"/>
      <c r="G7" s="133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</row>
    <row r="8" spans="1:20" x14ac:dyDescent="0.25">
      <c r="A8" s="133"/>
      <c r="B8" s="301"/>
      <c r="C8" s="301"/>
      <c r="D8" s="301"/>
      <c r="E8" s="301"/>
      <c r="F8" s="301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</row>
    <row r="9" spans="1:20" x14ac:dyDescent="0.25">
      <c r="A9" s="302" t="s">
        <v>152</v>
      </c>
      <c r="B9" s="293"/>
      <c r="C9" s="295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</row>
    <row r="10" spans="1:20" x14ac:dyDescent="0.25">
      <c r="A10" s="147" t="s">
        <v>20</v>
      </c>
      <c r="B10" s="303">
        <f>'Exh B-Summary-Subawards $50K'!M35</f>
        <v>524202</v>
      </c>
      <c r="C10" s="295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</row>
    <row r="11" spans="1:20" x14ac:dyDescent="0.25">
      <c r="A11" s="147" t="s">
        <v>95</v>
      </c>
      <c r="B11" s="304">
        <f>'Exh B-Summary-Subawards $50K'!H35</f>
        <v>2547345</v>
      </c>
      <c r="C11" s="295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</row>
    <row r="12" spans="1:20" ht="16.5" thickBot="1" x14ac:dyDescent="0.3">
      <c r="A12" s="133" t="s">
        <v>153</v>
      </c>
      <c r="B12" s="317">
        <f>ROUND(B10/B11,4)</f>
        <v>0.20580000000000001</v>
      </c>
      <c r="C12" s="295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</row>
    <row r="13" spans="1:20" ht="16.5" thickTop="1" x14ac:dyDescent="0.25">
      <c r="A13" s="133"/>
      <c r="B13" s="305"/>
      <c r="C13" s="295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</row>
    <row r="14" spans="1:20" x14ac:dyDescent="0.25">
      <c r="A14" s="133"/>
      <c r="B14" s="306"/>
      <c r="C14" s="295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</row>
    <row r="15" spans="1:20" x14ac:dyDescent="0.25">
      <c r="A15" s="302" t="s">
        <v>122</v>
      </c>
      <c r="B15" s="293"/>
      <c r="C15" s="294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</row>
    <row r="16" spans="1:20" ht="31.5" x14ac:dyDescent="0.25">
      <c r="A16" s="75" t="s">
        <v>348</v>
      </c>
      <c r="B16" s="307">
        <f>'Exh B-Summary-Subawards $50K'!B35-'Exh D-Subawards $50k'!K19</f>
        <v>1128340</v>
      </c>
      <c r="C16" s="308"/>
      <c r="D16" s="133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</row>
    <row r="17" spans="1:20" x14ac:dyDescent="0.25">
      <c r="A17" s="147" t="s">
        <v>95</v>
      </c>
      <c r="B17" s="304">
        <f>B11</f>
        <v>2547345</v>
      </c>
      <c r="C17" s="295"/>
      <c r="D17" s="133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</row>
    <row r="18" spans="1:20" ht="16.5" thickBot="1" x14ac:dyDescent="0.3">
      <c r="A18" s="133" t="s">
        <v>156</v>
      </c>
      <c r="B18" s="309">
        <f>ROUND(B16/B17,4)</f>
        <v>0.44290000000000002</v>
      </c>
      <c r="C18" s="295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</row>
    <row r="19" spans="1:20" ht="16.5" thickTop="1" x14ac:dyDescent="0.25">
      <c r="A19" s="133"/>
      <c r="B19" s="306"/>
      <c r="C19" s="295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</row>
    <row r="20" spans="1:20" x14ac:dyDescent="0.25">
      <c r="A20" s="147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</row>
    <row r="21" spans="1:20" x14ac:dyDescent="0.25">
      <c r="A21" s="302" t="s">
        <v>186</v>
      </c>
      <c r="B21" s="294"/>
      <c r="C21" s="294"/>
      <c r="D21" s="294"/>
      <c r="E21" s="294"/>
      <c r="F21" s="294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</row>
    <row r="22" spans="1:20" x14ac:dyDescent="0.25">
      <c r="A22" s="147" t="s">
        <v>187</v>
      </c>
      <c r="B22" s="310">
        <f>'Exh B-Summary-Subawards $50K'!O35</f>
        <v>3114727</v>
      </c>
      <c r="C22" s="147"/>
      <c r="D22" s="133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</row>
    <row r="23" spans="1:20" x14ac:dyDescent="0.25">
      <c r="A23" s="147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</row>
    <row r="24" spans="1:20" x14ac:dyDescent="0.25">
      <c r="A24" s="147" t="s">
        <v>20</v>
      </c>
      <c r="B24" s="394">
        <f>B10</f>
        <v>524202</v>
      </c>
      <c r="C24" s="311"/>
      <c r="D24" s="147" t="s">
        <v>147</v>
      </c>
      <c r="E24" s="311"/>
      <c r="F24" s="311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</row>
    <row r="25" spans="1:20" x14ac:dyDescent="0.25">
      <c r="A25" s="147" t="s">
        <v>188</v>
      </c>
      <c r="B25" s="394">
        <f>B11</f>
        <v>2547345</v>
      </c>
      <c r="C25" s="311"/>
      <c r="D25" s="147" t="s">
        <v>147</v>
      </c>
      <c r="E25" s="311"/>
      <c r="F25" s="311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</row>
    <row r="26" spans="1:20" x14ac:dyDescent="0.25">
      <c r="A26" s="147" t="s">
        <v>189</v>
      </c>
      <c r="B26" s="394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</row>
    <row r="27" spans="1:20" x14ac:dyDescent="0.25">
      <c r="A27" s="322" t="s">
        <v>115</v>
      </c>
      <c r="B27" s="394">
        <v>10000</v>
      </c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</row>
    <row r="28" spans="1:20" x14ac:dyDescent="0.25">
      <c r="A28" s="322" t="s">
        <v>116</v>
      </c>
      <c r="B28" s="394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</row>
    <row r="29" spans="1:20" x14ac:dyDescent="0.25">
      <c r="A29" s="322" t="s">
        <v>96</v>
      </c>
      <c r="B29" s="394">
        <v>8000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</row>
    <row r="30" spans="1:20" x14ac:dyDescent="0.25">
      <c r="A30" s="322" t="s">
        <v>117</v>
      </c>
      <c r="B30" s="394">
        <v>2530</v>
      </c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</row>
    <row r="31" spans="1:20" x14ac:dyDescent="0.25">
      <c r="A31" s="322" t="s">
        <v>118</v>
      </c>
      <c r="B31" s="394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</row>
    <row r="32" spans="1:20" x14ac:dyDescent="0.25">
      <c r="A32" s="322" t="s">
        <v>295</v>
      </c>
      <c r="B32" s="394">
        <v>16500</v>
      </c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</row>
    <row r="33" spans="1:20" x14ac:dyDescent="0.25">
      <c r="A33" s="322" t="s">
        <v>193</v>
      </c>
      <c r="B33" s="394"/>
      <c r="C33" s="147"/>
      <c r="D33" s="133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</row>
    <row r="34" spans="1:20" x14ac:dyDescent="0.25">
      <c r="A34" s="322" t="s">
        <v>194</v>
      </c>
      <c r="B34" s="394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</row>
    <row r="35" spans="1:20" x14ac:dyDescent="0.25">
      <c r="A35" s="322" t="s">
        <v>45</v>
      </c>
      <c r="B35" s="394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</row>
    <row r="36" spans="1:20" x14ac:dyDescent="0.25">
      <c r="A36" s="322" t="s">
        <v>195</v>
      </c>
      <c r="B36" s="394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</row>
    <row r="37" spans="1:20" x14ac:dyDescent="0.25">
      <c r="A37" s="322" t="s">
        <v>119</v>
      </c>
      <c r="B37" s="394">
        <v>900</v>
      </c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</row>
    <row r="38" spans="1:20" x14ac:dyDescent="0.25">
      <c r="A38" s="322" t="s">
        <v>310</v>
      </c>
      <c r="B38" s="394">
        <f>-'Exh B-Summary-Subawards $50K'!F29</f>
        <v>15000</v>
      </c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</row>
    <row r="39" spans="1:20" x14ac:dyDescent="0.25">
      <c r="A39" s="322" t="s">
        <v>121</v>
      </c>
      <c r="B39" s="394">
        <v>250</v>
      </c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</row>
    <row r="40" spans="1:20" x14ac:dyDescent="0.25">
      <c r="A40" s="147" t="s">
        <v>191</v>
      </c>
      <c r="B40" s="312">
        <f>SUM(B24:B39)</f>
        <v>3124727</v>
      </c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</row>
    <row r="41" spans="1:20" x14ac:dyDescent="0.25">
      <c r="A41" s="147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</row>
    <row r="42" spans="1:20" ht="16.5" thickBot="1" x14ac:dyDescent="0.3">
      <c r="A42" s="147" t="s">
        <v>192</v>
      </c>
      <c r="B42" s="313">
        <f>B40-B22</f>
        <v>10000</v>
      </c>
      <c r="C42" s="147"/>
      <c r="D42" s="147" t="s">
        <v>296</v>
      </c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</row>
    <row r="43" spans="1:20" ht="16.5" thickTop="1" x14ac:dyDescent="0.25">
      <c r="A43" s="147"/>
      <c r="B43" s="314"/>
      <c r="C43" s="147"/>
      <c r="D43" s="133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</row>
    <row r="44" spans="1:20" x14ac:dyDescent="0.25">
      <c r="A44" s="147"/>
      <c r="B44" s="314"/>
      <c r="C44" s="147"/>
      <c r="D44" s="133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</row>
    <row r="45" spans="1:20" x14ac:dyDescent="0.25">
      <c r="A45" s="133"/>
      <c r="B45" s="147"/>
      <c r="C45" s="147"/>
      <c r="D45" s="147"/>
      <c r="E45" s="147"/>
      <c r="F45" s="147"/>
      <c r="G45" s="147"/>
      <c r="H45" s="71"/>
      <c r="I45" s="71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</row>
    <row r="46" spans="1:20" x14ac:dyDescent="0.25">
      <c r="A46" s="133"/>
      <c r="B46" s="133"/>
      <c r="C46" s="133"/>
      <c r="D46" s="133"/>
      <c r="E46" s="133"/>
      <c r="F46" s="133"/>
      <c r="G46" s="133"/>
      <c r="H46" s="71"/>
      <c r="I46" s="71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</row>
    <row r="47" spans="1:20" x14ac:dyDescent="0.25">
      <c r="A47" s="133"/>
      <c r="B47" s="133"/>
      <c r="C47" s="133"/>
      <c r="D47" s="133"/>
      <c r="E47" s="133"/>
      <c r="F47" s="133"/>
      <c r="G47" s="133"/>
      <c r="H47" s="71"/>
      <c r="I47" s="71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</row>
    <row r="48" spans="1:20" x14ac:dyDescent="0.25">
      <c r="A48" s="71"/>
      <c r="B48" s="72"/>
      <c r="C48" s="49"/>
      <c r="D48" s="72"/>
      <c r="E48" s="49"/>
      <c r="F48" s="72"/>
      <c r="G48" s="71"/>
      <c r="H48" s="71"/>
      <c r="I48" s="71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</row>
    <row r="49" spans="1:20" x14ac:dyDescent="0.25">
      <c r="A49" s="70"/>
      <c r="B49" s="73"/>
      <c r="C49" s="49"/>
      <c r="D49" s="73"/>
      <c r="E49" s="49"/>
      <c r="F49" s="73"/>
      <c r="G49" s="71"/>
      <c r="H49" s="71"/>
      <c r="I49" s="71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</row>
    <row r="50" spans="1:20" x14ac:dyDescent="0.25">
      <c r="A50" s="71"/>
      <c r="B50" s="71"/>
      <c r="C50" s="71"/>
      <c r="D50" s="71"/>
      <c r="E50" s="71"/>
      <c r="F50" s="71"/>
      <c r="G50" s="71"/>
      <c r="H50" s="71"/>
      <c r="I50" s="71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</row>
  </sheetData>
  <pageMargins left="0.5" right="0.5" top="1" bottom="1" header="0.5" footer="0.5"/>
  <pageSetup scale="62" orientation="portrait" r:id="rId1"/>
  <headerFooter alignWithMargins="0">
    <oddFooter>&amp;L&amp;F&amp;C&amp;A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9980A-DE39-457B-9E69-8B63C7199265}">
  <sheetPr>
    <tabColor theme="9" tint="0.59999389629810485"/>
    <pageSetUpPr fitToPage="1"/>
  </sheetPr>
  <dimension ref="A1:V61"/>
  <sheetViews>
    <sheetView zoomScaleNormal="100" workbookViewId="0"/>
  </sheetViews>
  <sheetFormatPr defaultRowHeight="15" x14ac:dyDescent="0.25"/>
  <cols>
    <col min="1" max="1" width="28.5703125" style="238" customWidth="1"/>
    <col min="2" max="6" width="14.5703125" style="191" customWidth="1"/>
    <col min="7" max="7" width="2.42578125" style="366" bestFit="1" customWidth="1"/>
    <col min="8" max="8" width="14.5703125" style="191" customWidth="1"/>
    <col min="9" max="9" width="1.5703125" style="191" customWidth="1"/>
    <col min="10" max="11" width="14.5703125" style="191" customWidth="1"/>
    <col min="12" max="12" width="2.42578125" style="378" bestFit="1" customWidth="1"/>
    <col min="13" max="13" width="14.5703125" style="191" customWidth="1"/>
    <col min="14" max="14" width="1.5703125" style="191" customWidth="1"/>
    <col min="15" max="15" width="14.5703125" style="191" customWidth="1"/>
    <col min="16" max="16" width="1.5703125" style="191" customWidth="1"/>
    <col min="17" max="17" width="14.5703125" style="191" customWidth="1"/>
    <col min="18" max="18" width="1.140625" style="192" customWidth="1"/>
    <col min="19" max="20" width="16.5703125" style="191" customWidth="1"/>
    <col min="21" max="21" width="8.7109375" style="210"/>
    <col min="22" max="22" width="16.5703125" style="191" customWidth="1"/>
    <col min="23" max="261" width="8.7109375" style="210"/>
    <col min="262" max="262" width="42.42578125" style="210" customWidth="1"/>
    <col min="263" max="263" width="2.42578125" style="210" customWidth="1"/>
    <col min="264" max="264" width="12.140625" style="210" customWidth="1"/>
    <col min="265" max="265" width="2.42578125" style="210" customWidth="1"/>
    <col min="266" max="266" width="12.42578125" style="210" bestFit="1" customWidth="1"/>
    <col min="267" max="267" width="2.85546875" style="210" customWidth="1"/>
    <col min="268" max="268" width="11.42578125" style="210" customWidth="1"/>
    <col min="269" max="269" width="2.42578125" style="210" customWidth="1"/>
    <col min="270" max="270" width="12.140625" style="210" customWidth="1"/>
    <col min="271" max="271" width="2.42578125" style="210" customWidth="1"/>
    <col min="272" max="272" width="11.42578125" style="210" customWidth="1"/>
    <col min="273" max="273" width="17.42578125" style="210" customWidth="1"/>
    <col min="274" max="276" width="16.5703125" style="210" customWidth="1"/>
    <col min="277" max="277" width="8.7109375" style="210"/>
    <col min="278" max="278" width="16.5703125" style="210" customWidth="1"/>
    <col min="279" max="517" width="8.7109375" style="210"/>
    <col min="518" max="518" width="42.42578125" style="210" customWidth="1"/>
    <col min="519" max="519" width="2.42578125" style="210" customWidth="1"/>
    <col min="520" max="520" width="12.140625" style="210" customWidth="1"/>
    <col min="521" max="521" width="2.42578125" style="210" customWidth="1"/>
    <col min="522" max="522" width="12.42578125" style="210" bestFit="1" customWidth="1"/>
    <col min="523" max="523" width="2.85546875" style="210" customWidth="1"/>
    <col min="524" max="524" width="11.42578125" style="210" customWidth="1"/>
    <col min="525" max="525" width="2.42578125" style="210" customWidth="1"/>
    <col min="526" max="526" width="12.140625" style="210" customWidth="1"/>
    <col min="527" max="527" width="2.42578125" style="210" customWidth="1"/>
    <col min="528" max="528" width="11.42578125" style="210" customWidth="1"/>
    <col min="529" max="529" width="17.42578125" style="210" customWidth="1"/>
    <col min="530" max="532" width="16.5703125" style="210" customWidth="1"/>
    <col min="533" max="533" width="8.7109375" style="210"/>
    <col min="534" max="534" width="16.5703125" style="210" customWidth="1"/>
    <col min="535" max="773" width="8.7109375" style="210"/>
    <col min="774" max="774" width="42.42578125" style="210" customWidth="1"/>
    <col min="775" max="775" width="2.42578125" style="210" customWidth="1"/>
    <col min="776" max="776" width="12.140625" style="210" customWidth="1"/>
    <col min="777" max="777" width="2.42578125" style="210" customWidth="1"/>
    <col min="778" max="778" width="12.42578125" style="210" bestFit="1" customWidth="1"/>
    <col min="779" max="779" width="2.85546875" style="210" customWidth="1"/>
    <col min="780" max="780" width="11.42578125" style="210" customWidth="1"/>
    <col min="781" max="781" width="2.42578125" style="210" customWidth="1"/>
    <col min="782" max="782" width="12.140625" style="210" customWidth="1"/>
    <col min="783" max="783" width="2.42578125" style="210" customWidth="1"/>
    <col min="784" max="784" width="11.42578125" style="210" customWidth="1"/>
    <col min="785" max="785" width="17.42578125" style="210" customWidth="1"/>
    <col min="786" max="788" width="16.5703125" style="210" customWidth="1"/>
    <col min="789" max="789" width="8.7109375" style="210"/>
    <col min="790" max="790" width="16.5703125" style="210" customWidth="1"/>
    <col min="791" max="1029" width="8.7109375" style="210"/>
    <col min="1030" max="1030" width="42.42578125" style="210" customWidth="1"/>
    <col min="1031" max="1031" width="2.42578125" style="210" customWidth="1"/>
    <col min="1032" max="1032" width="12.140625" style="210" customWidth="1"/>
    <col min="1033" max="1033" width="2.42578125" style="210" customWidth="1"/>
    <col min="1034" max="1034" width="12.42578125" style="210" bestFit="1" customWidth="1"/>
    <col min="1035" max="1035" width="2.85546875" style="210" customWidth="1"/>
    <col min="1036" max="1036" width="11.42578125" style="210" customWidth="1"/>
    <col min="1037" max="1037" width="2.42578125" style="210" customWidth="1"/>
    <col min="1038" max="1038" width="12.140625" style="210" customWidth="1"/>
    <col min="1039" max="1039" width="2.42578125" style="210" customWidth="1"/>
    <col min="1040" max="1040" width="11.42578125" style="210" customWidth="1"/>
    <col min="1041" max="1041" width="17.42578125" style="210" customWidth="1"/>
    <col min="1042" max="1044" width="16.5703125" style="210" customWidth="1"/>
    <col min="1045" max="1045" width="8.7109375" style="210"/>
    <col min="1046" max="1046" width="16.5703125" style="210" customWidth="1"/>
    <col min="1047" max="1285" width="8.7109375" style="210"/>
    <col min="1286" max="1286" width="42.42578125" style="210" customWidth="1"/>
    <col min="1287" max="1287" width="2.42578125" style="210" customWidth="1"/>
    <col min="1288" max="1288" width="12.140625" style="210" customWidth="1"/>
    <col min="1289" max="1289" width="2.42578125" style="210" customWidth="1"/>
    <col min="1290" max="1290" width="12.42578125" style="210" bestFit="1" customWidth="1"/>
    <col min="1291" max="1291" width="2.85546875" style="210" customWidth="1"/>
    <col min="1292" max="1292" width="11.42578125" style="210" customWidth="1"/>
    <col min="1293" max="1293" width="2.42578125" style="210" customWidth="1"/>
    <col min="1294" max="1294" width="12.140625" style="210" customWidth="1"/>
    <col min="1295" max="1295" width="2.42578125" style="210" customWidth="1"/>
    <col min="1296" max="1296" width="11.42578125" style="210" customWidth="1"/>
    <col min="1297" max="1297" width="17.42578125" style="210" customWidth="1"/>
    <col min="1298" max="1300" width="16.5703125" style="210" customWidth="1"/>
    <col min="1301" max="1301" width="8.7109375" style="210"/>
    <col min="1302" max="1302" width="16.5703125" style="210" customWidth="1"/>
    <col min="1303" max="1541" width="8.7109375" style="210"/>
    <col min="1542" max="1542" width="42.42578125" style="210" customWidth="1"/>
    <col min="1543" max="1543" width="2.42578125" style="210" customWidth="1"/>
    <col min="1544" max="1544" width="12.140625" style="210" customWidth="1"/>
    <col min="1545" max="1545" width="2.42578125" style="210" customWidth="1"/>
    <col min="1546" max="1546" width="12.42578125" style="210" bestFit="1" customWidth="1"/>
    <col min="1547" max="1547" width="2.85546875" style="210" customWidth="1"/>
    <col min="1548" max="1548" width="11.42578125" style="210" customWidth="1"/>
    <col min="1549" max="1549" width="2.42578125" style="210" customWidth="1"/>
    <col min="1550" max="1550" width="12.140625" style="210" customWidth="1"/>
    <col min="1551" max="1551" width="2.42578125" style="210" customWidth="1"/>
    <col min="1552" max="1552" width="11.42578125" style="210" customWidth="1"/>
    <col min="1553" max="1553" width="17.42578125" style="210" customWidth="1"/>
    <col min="1554" max="1556" width="16.5703125" style="210" customWidth="1"/>
    <col min="1557" max="1557" width="8.7109375" style="210"/>
    <col min="1558" max="1558" width="16.5703125" style="210" customWidth="1"/>
    <col min="1559" max="1797" width="8.7109375" style="210"/>
    <col min="1798" max="1798" width="42.42578125" style="210" customWidth="1"/>
    <col min="1799" max="1799" width="2.42578125" style="210" customWidth="1"/>
    <col min="1800" max="1800" width="12.140625" style="210" customWidth="1"/>
    <col min="1801" max="1801" width="2.42578125" style="210" customWidth="1"/>
    <col min="1802" max="1802" width="12.42578125" style="210" bestFit="1" customWidth="1"/>
    <col min="1803" max="1803" width="2.85546875" style="210" customWidth="1"/>
    <col min="1804" max="1804" width="11.42578125" style="210" customWidth="1"/>
    <col min="1805" max="1805" width="2.42578125" style="210" customWidth="1"/>
    <col min="1806" max="1806" width="12.140625" style="210" customWidth="1"/>
    <col min="1807" max="1807" width="2.42578125" style="210" customWidth="1"/>
    <col min="1808" max="1808" width="11.42578125" style="210" customWidth="1"/>
    <col min="1809" max="1809" width="17.42578125" style="210" customWidth="1"/>
    <col min="1810" max="1812" width="16.5703125" style="210" customWidth="1"/>
    <col min="1813" max="1813" width="8.7109375" style="210"/>
    <col min="1814" max="1814" width="16.5703125" style="210" customWidth="1"/>
    <col min="1815" max="2053" width="8.7109375" style="210"/>
    <col min="2054" max="2054" width="42.42578125" style="210" customWidth="1"/>
    <col min="2055" max="2055" width="2.42578125" style="210" customWidth="1"/>
    <col min="2056" max="2056" width="12.140625" style="210" customWidth="1"/>
    <col min="2057" max="2057" width="2.42578125" style="210" customWidth="1"/>
    <col min="2058" max="2058" width="12.42578125" style="210" bestFit="1" customWidth="1"/>
    <col min="2059" max="2059" width="2.85546875" style="210" customWidth="1"/>
    <col min="2060" max="2060" width="11.42578125" style="210" customWidth="1"/>
    <col min="2061" max="2061" width="2.42578125" style="210" customWidth="1"/>
    <col min="2062" max="2062" width="12.140625" style="210" customWidth="1"/>
    <col min="2063" max="2063" width="2.42578125" style="210" customWidth="1"/>
    <col min="2064" max="2064" width="11.42578125" style="210" customWidth="1"/>
    <col min="2065" max="2065" width="17.42578125" style="210" customWidth="1"/>
    <col min="2066" max="2068" width="16.5703125" style="210" customWidth="1"/>
    <col min="2069" max="2069" width="8.7109375" style="210"/>
    <col min="2070" max="2070" width="16.5703125" style="210" customWidth="1"/>
    <col min="2071" max="2309" width="8.7109375" style="210"/>
    <col min="2310" max="2310" width="42.42578125" style="210" customWidth="1"/>
    <col min="2311" max="2311" width="2.42578125" style="210" customWidth="1"/>
    <col min="2312" max="2312" width="12.140625" style="210" customWidth="1"/>
    <col min="2313" max="2313" width="2.42578125" style="210" customWidth="1"/>
    <col min="2314" max="2314" width="12.42578125" style="210" bestFit="1" customWidth="1"/>
    <col min="2315" max="2315" width="2.85546875" style="210" customWidth="1"/>
    <col min="2316" max="2316" width="11.42578125" style="210" customWidth="1"/>
    <col min="2317" max="2317" width="2.42578125" style="210" customWidth="1"/>
    <col min="2318" max="2318" width="12.140625" style="210" customWidth="1"/>
    <col min="2319" max="2319" width="2.42578125" style="210" customWidth="1"/>
    <col min="2320" max="2320" width="11.42578125" style="210" customWidth="1"/>
    <col min="2321" max="2321" width="17.42578125" style="210" customWidth="1"/>
    <col min="2322" max="2324" width="16.5703125" style="210" customWidth="1"/>
    <col min="2325" max="2325" width="8.7109375" style="210"/>
    <col min="2326" max="2326" width="16.5703125" style="210" customWidth="1"/>
    <col min="2327" max="2565" width="8.7109375" style="210"/>
    <col min="2566" max="2566" width="42.42578125" style="210" customWidth="1"/>
    <col min="2567" max="2567" width="2.42578125" style="210" customWidth="1"/>
    <col min="2568" max="2568" width="12.140625" style="210" customWidth="1"/>
    <col min="2569" max="2569" width="2.42578125" style="210" customWidth="1"/>
    <col min="2570" max="2570" width="12.42578125" style="210" bestFit="1" customWidth="1"/>
    <col min="2571" max="2571" width="2.85546875" style="210" customWidth="1"/>
    <col min="2572" max="2572" width="11.42578125" style="210" customWidth="1"/>
    <col min="2573" max="2573" width="2.42578125" style="210" customWidth="1"/>
    <col min="2574" max="2574" width="12.140625" style="210" customWidth="1"/>
    <col min="2575" max="2575" width="2.42578125" style="210" customWidth="1"/>
    <col min="2576" max="2576" width="11.42578125" style="210" customWidth="1"/>
    <col min="2577" max="2577" width="17.42578125" style="210" customWidth="1"/>
    <col min="2578" max="2580" width="16.5703125" style="210" customWidth="1"/>
    <col min="2581" max="2581" width="8.7109375" style="210"/>
    <col min="2582" max="2582" width="16.5703125" style="210" customWidth="1"/>
    <col min="2583" max="2821" width="8.7109375" style="210"/>
    <col min="2822" max="2822" width="42.42578125" style="210" customWidth="1"/>
    <col min="2823" max="2823" width="2.42578125" style="210" customWidth="1"/>
    <col min="2824" max="2824" width="12.140625" style="210" customWidth="1"/>
    <col min="2825" max="2825" width="2.42578125" style="210" customWidth="1"/>
    <col min="2826" max="2826" width="12.42578125" style="210" bestFit="1" customWidth="1"/>
    <col min="2827" max="2827" width="2.85546875" style="210" customWidth="1"/>
    <col min="2828" max="2828" width="11.42578125" style="210" customWidth="1"/>
    <col min="2829" max="2829" width="2.42578125" style="210" customWidth="1"/>
    <col min="2830" max="2830" width="12.140625" style="210" customWidth="1"/>
    <col min="2831" max="2831" width="2.42578125" style="210" customWidth="1"/>
    <col min="2832" max="2832" width="11.42578125" style="210" customWidth="1"/>
    <col min="2833" max="2833" width="17.42578125" style="210" customWidth="1"/>
    <col min="2834" max="2836" width="16.5703125" style="210" customWidth="1"/>
    <col min="2837" max="2837" width="8.7109375" style="210"/>
    <col min="2838" max="2838" width="16.5703125" style="210" customWidth="1"/>
    <col min="2839" max="3077" width="8.7109375" style="210"/>
    <col min="3078" max="3078" width="42.42578125" style="210" customWidth="1"/>
    <col min="3079" max="3079" width="2.42578125" style="210" customWidth="1"/>
    <col min="3080" max="3080" width="12.140625" style="210" customWidth="1"/>
    <col min="3081" max="3081" width="2.42578125" style="210" customWidth="1"/>
    <col min="3082" max="3082" width="12.42578125" style="210" bestFit="1" customWidth="1"/>
    <col min="3083" max="3083" width="2.85546875" style="210" customWidth="1"/>
    <col min="3084" max="3084" width="11.42578125" style="210" customWidth="1"/>
    <col min="3085" max="3085" width="2.42578125" style="210" customWidth="1"/>
    <col min="3086" max="3086" width="12.140625" style="210" customWidth="1"/>
    <col min="3087" max="3087" width="2.42578125" style="210" customWidth="1"/>
    <col min="3088" max="3088" width="11.42578125" style="210" customWidth="1"/>
    <col min="3089" max="3089" width="17.42578125" style="210" customWidth="1"/>
    <col min="3090" max="3092" width="16.5703125" style="210" customWidth="1"/>
    <col min="3093" max="3093" width="8.7109375" style="210"/>
    <col min="3094" max="3094" width="16.5703125" style="210" customWidth="1"/>
    <col min="3095" max="3333" width="8.7109375" style="210"/>
    <col min="3334" max="3334" width="42.42578125" style="210" customWidth="1"/>
    <col min="3335" max="3335" width="2.42578125" style="210" customWidth="1"/>
    <col min="3336" max="3336" width="12.140625" style="210" customWidth="1"/>
    <col min="3337" max="3337" width="2.42578125" style="210" customWidth="1"/>
    <col min="3338" max="3338" width="12.42578125" style="210" bestFit="1" customWidth="1"/>
    <col min="3339" max="3339" width="2.85546875" style="210" customWidth="1"/>
    <col min="3340" max="3340" width="11.42578125" style="210" customWidth="1"/>
    <col min="3341" max="3341" width="2.42578125" style="210" customWidth="1"/>
    <col min="3342" max="3342" width="12.140625" style="210" customWidth="1"/>
    <col min="3343" max="3343" width="2.42578125" style="210" customWidth="1"/>
    <col min="3344" max="3344" width="11.42578125" style="210" customWidth="1"/>
    <col min="3345" max="3345" width="17.42578125" style="210" customWidth="1"/>
    <col min="3346" max="3348" width="16.5703125" style="210" customWidth="1"/>
    <col min="3349" max="3349" width="8.7109375" style="210"/>
    <col min="3350" max="3350" width="16.5703125" style="210" customWidth="1"/>
    <col min="3351" max="3589" width="8.7109375" style="210"/>
    <col min="3590" max="3590" width="42.42578125" style="210" customWidth="1"/>
    <col min="3591" max="3591" width="2.42578125" style="210" customWidth="1"/>
    <col min="3592" max="3592" width="12.140625" style="210" customWidth="1"/>
    <col min="3593" max="3593" width="2.42578125" style="210" customWidth="1"/>
    <col min="3594" max="3594" width="12.42578125" style="210" bestFit="1" customWidth="1"/>
    <col min="3595" max="3595" width="2.85546875" style="210" customWidth="1"/>
    <col min="3596" max="3596" width="11.42578125" style="210" customWidth="1"/>
    <col min="3597" max="3597" width="2.42578125" style="210" customWidth="1"/>
    <col min="3598" max="3598" width="12.140625" style="210" customWidth="1"/>
    <col min="3599" max="3599" width="2.42578125" style="210" customWidth="1"/>
    <col min="3600" max="3600" width="11.42578125" style="210" customWidth="1"/>
    <col min="3601" max="3601" width="17.42578125" style="210" customWidth="1"/>
    <col min="3602" max="3604" width="16.5703125" style="210" customWidth="1"/>
    <col min="3605" max="3605" width="8.7109375" style="210"/>
    <col min="3606" max="3606" width="16.5703125" style="210" customWidth="1"/>
    <col min="3607" max="3845" width="8.7109375" style="210"/>
    <col min="3846" max="3846" width="42.42578125" style="210" customWidth="1"/>
    <col min="3847" max="3847" width="2.42578125" style="210" customWidth="1"/>
    <col min="3848" max="3848" width="12.140625" style="210" customWidth="1"/>
    <col min="3849" max="3849" width="2.42578125" style="210" customWidth="1"/>
    <col min="3850" max="3850" width="12.42578125" style="210" bestFit="1" customWidth="1"/>
    <col min="3851" max="3851" width="2.85546875" style="210" customWidth="1"/>
    <col min="3852" max="3852" width="11.42578125" style="210" customWidth="1"/>
    <col min="3853" max="3853" width="2.42578125" style="210" customWidth="1"/>
    <col min="3854" max="3854" width="12.140625" style="210" customWidth="1"/>
    <col min="3855" max="3855" width="2.42578125" style="210" customWidth="1"/>
    <col min="3856" max="3856" width="11.42578125" style="210" customWidth="1"/>
    <col min="3857" max="3857" width="17.42578125" style="210" customWidth="1"/>
    <col min="3858" max="3860" width="16.5703125" style="210" customWidth="1"/>
    <col min="3861" max="3861" width="8.7109375" style="210"/>
    <col min="3862" max="3862" width="16.5703125" style="210" customWidth="1"/>
    <col min="3863" max="4101" width="8.7109375" style="210"/>
    <col min="4102" max="4102" width="42.42578125" style="210" customWidth="1"/>
    <col min="4103" max="4103" width="2.42578125" style="210" customWidth="1"/>
    <col min="4104" max="4104" width="12.140625" style="210" customWidth="1"/>
    <col min="4105" max="4105" width="2.42578125" style="210" customWidth="1"/>
    <col min="4106" max="4106" width="12.42578125" style="210" bestFit="1" customWidth="1"/>
    <col min="4107" max="4107" width="2.85546875" style="210" customWidth="1"/>
    <col min="4108" max="4108" width="11.42578125" style="210" customWidth="1"/>
    <col min="4109" max="4109" width="2.42578125" style="210" customWidth="1"/>
    <col min="4110" max="4110" width="12.140625" style="210" customWidth="1"/>
    <col min="4111" max="4111" width="2.42578125" style="210" customWidth="1"/>
    <col min="4112" max="4112" width="11.42578125" style="210" customWidth="1"/>
    <col min="4113" max="4113" width="17.42578125" style="210" customWidth="1"/>
    <col min="4114" max="4116" width="16.5703125" style="210" customWidth="1"/>
    <col min="4117" max="4117" width="8.7109375" style="210"/>
    <col min="4118" max="4118" width="16.5703125" style="210" customWidth="1"/>
    <col min="4119" max="4357" width="8.7109375" style="210"/>
    <col min="4358" max="4358" width="42.42578125" style="210" customWidth="1"/>
    <col min="4359" max="4359" width="2.42578125" style="210" customWidth="1"/>
    <col min="4360" max="4360" width="12.140625" style="210" customWidth="1"/>
    <col min="4361" max="4361" width="2.42578125" style="210" customWidth="1"/>
    <col min="4362" max="4362" width="12.42578125" style="210" bestFit="1" customWidth="1"/>
    <col min="4363" max="4363" width="2.85546875" style="210" customWidth="1"/>
    <col min="4364" max="4364" width="11.42578125" style="210" customWidth="1"/>
    <col min="4365" max="4365" width="2.42578125" style="210" customWidth="1"/>
    <col min="4366" max="4366" width="12.140625" style="210" customWidth="1"/>
    <col min="4367" max="4367" width="2.42578125" style="210" customWidth="1"/>
    <col min="4368" max="4368" width="11.42578125" style="210" customWidth="1"/>
    <col min="4369" max="4369" width="17.42578125" style="210" customWidth="1"/>
    <col min="4370" max="4372" width="16.5703125" style="210" customWidth="1"/>
    <col min="4373" max="4373" width="8.7109375" style="210"/>
    <col min="4374" max="4374" width="16.5703125" style="210" customWidth="1"/>
    <col min="4375" max="4613" width="8.7109375" style="210"/>
    <col min="4614" max="4614" width="42.42578125" style="210" customWidth="1"/>
    <col min="4615" max="4615" width="2.42578125" style="210" customWidth="1"/>
    <col min="4616" max="4616" width="12.140625" style="210" customWidth="1"/>
    <col min="4617" max="4617" width="2.42578125" style="210" customWidth="1"/>
    <col min="4618" max="4618" width="12.42578125" style="210" bestFit="1" customWidth="1"/>
    <col min="4619" max="4619" width="2.85546875" style="210" customWidth="1"/>
    <col min="4620" max="4620" width="11.42578125" style="210" customWidth="1"/>
    <col min="4621" max="4621" width="2.42578125" style="210" customWidth="1"/>
    <col min="4622" max="4622" width="12.140625" style="210" customWidth="1"/>
    <col min="4623" max="4623" width="2.42578125" style="210" customWidth="1"/>
    <col min="4624" max="4624" width="11.42578125" style="210" customWidth="1"/>
    <col min="4625" max="4625" width="17.42578125" style="210" customWidth="1"/>
    <col min="4626" max="4628" width="16.5703125" style="210" customWidth="1"/>
    <col min="4629" max="4629" width="8.7109375" style="210"/>
    <col min="4630" max="4630" width="16.5703125" style="210" customWidth="1"/>
    <col min="4631" max="4869" width="8.7109375" style="210"/>
    <col min="4870" max="4870" width="42.42578125" style="210" customWidth="1"/>
    <col min="4871" max="4871" width="2.42578125" style="210" customWidth="1"/>
    <col min="4872" max="4872" width="12.140625" style="210" customWidth="1"/>
    <col min="4873" max="4873" width="2.42578125" style="210" customWidth="1"/>
    <col min="4874" max="4874" width="12.42578125" style="210" bestFit="1" customWidth="1"/>
    <col min="4875" max="4875" width="2.85546875" style="210" customWidth="1"/>
    <col min="4876" max="4876" width="11.42578125" style="210" customWidth="1"/>
    <col min="4877" max="4877" width="2.42578125" style="210" customWidth="1"/>
    <col min="4878" max="4878" width="12.140625" style="210" customWidth="1"/>
    <col min="4879" max="4879" width="2.42578125" style="210" customWidth="1"/>
    <col min="4880" max="4880" width="11.42578125" style="210" customWidth="1"/>
    <col min="4881" max="4881" width="17.42578125" style="210" customWidth="1"/>
    <col min="4882" max="4884" width="16.5703125" style="210" customWidth="1"/>
    <col min="4885" max="4885" width="8.7109375" style="210"/>
    <col min="4886" max="4886" width="16.5703125" style="210" customWidth="1"/>
    <col min="4887" max="5125" width="8.7109375" style="210"/>
    <col min="5126" max="5126" width="42.42578125" style="210" customWidth="1"/>
    <col min="5127" max="5127" width="2.42578125" style="210" customWidth="1"/>
    <col min="5128" max="5128" width="12.140625" style="210" customWidth="1"/>
    <col min="5129" max="5129" width="2.42578125" style="210" customWidth="1"/>
    <col min="5130" max="5130" width="12.42578125" style="210" bestFit="1" customWidth="1"/>
    <col min="5131" max="5131" width="2.85546875" style="210" customWidth="1"/>
    <col min="5132" max="5132" width="11.42578125" style="210" customWidth="1"/>
    <col min="5133" max="5133" width="2.42578125" style="210" customWidth="1"/>
    <col min="5134" max="5134" width="12.140625" style="210" customWidth="1"/>
    <col min="5135" max="5135" width="2.42578125" style="210" customWidth="1"/>
    <col min="5136" max="5136" width="11.42578125" style="210" customWidth="1"/>
    <col min="5137" max="5137" width="17.42578125" style="210" customWidth="1"/>
    <col min="5138" max="5140" width="16.5703125" style="210" customWidth="1"/>
    <col min="5141" max="5141" width="8.7109375" style="210"/>
    <col min="5142" max="5142" width="16.5703125" style="210" customWidth="1"/>
    <col min="5143" max="5381" width="8.7109375" style="210"/>
    <col min="5382" max="5382" width="42.42578125" style="210" customWidth="1"/>
    <col min="5383" max="5383" width="2.42578125" style="210" customWidth="1"/>
    <col min="5384" max="5384" width="12.140625" style="210" customWidth="1"/>
    <col min="5385" max="5385" width="2.42578125" style="210" customWidth="1"/>
    <col min="5386" max="5386" width="12.42578125" style="210" bestFit="1" customWidth="1"/>
    <col min="5387" max="5387" width="2.85546875" style="210" customWidth="1"/>
    <col min="5388" max="5388" width="11.42578125" style="210" customWidth="1"/>
    <col min="5389" max="5389" width="2.42578125" style="210" customWidth="1"/>
    <col min="5390" max="5390" width="12.140625" style="210" customWidth="1"/>
    <col min="5391" max="5391" width="2.42578125" style="210" customWidth="1"/>
    <col min="5392" max="5392" width="11.42578125" style="210" customWidth="1"/>
    <col min="5393" max="5393" width="17.42578125" style="210" customWidth="1"/>
    <col min="5394" max="5396" width="16.5703125" style="210" customWidth="1"/>
    <col min="5397" max="5397" width="8.7109375" style="210"/>
    <col min="5398" max="5398" width="16.5703125" style="210" customWidth="1"/>
    <col min="5399" max="5637" width="8.7109375" style="210"/>
    <col min="5638" max="5638" width="42.42578125" style="210" customWidth="1"/>
    <col min="5639" max="5639" width="2.42578125" style="210" customWidth="1"/>
    <col min="5640" max="5640" width="12.140625" style="210" customWidth="1"/>
    <col min="5641" max="5641" width="2.42578125" style="210" customWidth="1"/>
    <col min="5642" max="5642" width="12.42578125" style="210" bestFit="1" customWidth="1"/>
    <col min="5643" max="5643" width="2.85546875" style="210" customWidth="1"/>
    <col min="5644" max="5644" width="11.42578125" style="210" customWidth="1"/>
    <col min="5645" max="5645" width="2.42578125" style="210" customWidth="1"/>
    <col min="5646" max="5646" width="12.140625" style="210" customWidth="1"/>
    <col min="5647" max="5647" width="2.42578125" style="210" customWidth="1"/>
    <col min="5648" max="5648" width="11.42578125" style="210" customWidth="1"/>
    <col min="5649" max="5649" width="17.42578125" style="210" customWidth="1"/>
    <col min="5650" max="5652" width="16.5703125" style="210" customWidth="1"/>
    <col min="5653" max="5653" width="8.7109375" style="210"/>
    <col min="5654" max="5654" width="16.5703125" style="210" customWidth="1"/>
    <col min="5655" max="5893" width="8.7109375" style="210"/>
    <col min="5894" max="5894" width="42.42578125" style="210" customWidth="1"/>
    <col min="5895" max="5895" width="2.42578125" style="210" customWidth="1"/>
    <col min="5896" max="5896" width="12.140625" style="210" customWidth="1"/>
    <col min="5897" max="5897" width="2.42578125" style="210" customWidth="1"/>
    <col min="5898" max="5898" width="12.42578125" style="210" bestFit="1" customWidth="1"/>
    <col min="5899" max="5899" width="2.85546875" style="210" customWidth="1"/>
    <col min="5900" max="5900" width="11.42578125" style="210" customWidth="1"/>
    <col min="5901" max="5901" width="2.42578125" style="210" customWidth="1"/>
    <col min="5902" max="5902" width="12.140625" style="210" customWidth="1"/>
    <col min="5903" max="5903" width="2.42578125" style="210" customWidth="1"/>
    <col min="5904" max="5904" width="11.42578125" style="210" customWidth="1"/>
    <col min="5905" max="5905" width="17.42578125" style="210" customWidth="1"/>
    <col min="5906" max="5908" width="16.5703125" style="210" customWidth="1"/>
    <col min="5909" max="5909" width="8.7109375" style="210"/>
    <col min="5910" max="5910" width="16.5703125" style="210" customWidth="1"/>
    <col min="5911" max="6149" width="8.7109375" style="210"/>
    <col min="6150" max="6150" width="42.42578125" style="210" customWidth="1"/>
    <col min="6151" max="6151" width="2.42578125" style="210" customWidth="1"/>
    <col min="6152" max="6152" width="12.140625" style="210" customWidth="1"/>
    <col min="6153" max="6153" width="2.42578125" style="210" customWidth="1"/>
    <col min="6154" max="6154" width="12.42578125" style="210" bestFit="1" customWidth="1"/>
    <col min="6155" max="6155" width="2.85546875" style="210" customWidth="1"/>
    <col min="6156" max="6156" width="11.42578125" style="210" customWidth="1"/>
    <col min="6157" max="6157" width="2.42578125" style="210" customWidth="1"/>
    <col min="6158" max="6158" width="12.140625" style="210" customWidth="1"/>
    <col min="6159" max="6159" width="2.42578125" style="210" customWidth="1"/>
    <col min="6160" max="6160" width="11.42578125" style="210" customWidth="1"/>
    <col min="6161" max="6161" width="17.42578125" style="210" customWidth="1"/>
    <col min="6162" max="6164" width="16.5703125" style="210" customWidth="1"/>
    <col min="6165" max="6165" width="8.7109375" style="210"/>
    <col min="6166" max="6166" width="16.5703125" style="210" customWidth="1"/>
    <col min="6167" max="6405" width="8.7109375" style="210"/>
    <col min="6406" max="6406" width="42.42578125" style="210" customWidth="1"/>
    <col min="6407" max="6407" width="2.42578125" style="210" customWidth="1"/>
    <col min="6408" max="6408" width="12.140625" style="210" customWidth="1"/>
    <col min="6409" max="6409" width="2.42578125" style="210" customWidth="1"/>
    <col min="6410" max="6410" width="12.42578125" style="210" bestFit="1" customWidth="1"/>
    <col min="6411" max="6411" width="2.85546875" style="210" customWidth="1"/>
    <col min="6412" max="6412" width="11.42578125" style="210" customWidth="1"/>
    <col min="6413" max="6413" width="2.42578125" style="210" customWidth="1"/>
    <col min="6414" max="6414" width="12.140625" style="210" customWidth="1"/>
    <col min="6415" max="6415" width="2.42578125" style="210" customWidth="1"/>
    <col min="6416" max="6416" width="11.42578125" style="210" customWidth="1"/>
    <col min="6417" max="6417" width="17.42578125" style="210" customWidth="1"/>
    <col min="6418" max="6420" width="16.5703125" style="210" customWidth="1"/>
    <col min="6421" max="6421" width="8.7109375" style="210"/>
    <col min="6422" max="6422" width="16.5703125" style="210" customWidth="1"/>
    <col min="6423" max="6661" width="8.7109375" style="210"/>
    <col min="6662" max="6662" width="42.42578125" style="210" customWidth="1"/>
    <col min="6663" max="6663" width="2.42578125" style="210" customWidth="1"/>
    <col min="6664" max="6664" width="12.140625" style="210" customWidth="1"/>
    <col min="6665" max="6665" width="2.42578125" style="210" customWidth="1"/>
    <col min="6666" max="6666" width="12.42578125" style="210" bestFit="1" customWidth="1"/>
    <col min="6667" max="6667" width="2.85546875" style="210" customWidth="1"/>
    <col min="6668" max="6668" width="11.42578125" style="210" customWidth="1"/>
    <col min="6669" max="6669" width="2.42578125" style="210" customWidth="1"/>
    <col min="6670" max="6670" width="12.140625" style="210" customWidth="1"/>
    <col min="6671" max="6671" width="2.42578125" style="210" customWidth="1"/>
    <col min="6672" max="6672" width="11.42578125" style="210" customWidth="1"/>
    <col min="6673" max="6673" width="17.42578125" style="210" customWidth="1"/>
    <col min="6674" max="6676" width="16.5703125" style="210" customWidth="1"/>
    <col min="6677" max="6677" width="8.7109375" style="210"/>
    <col min="6678" max="6678" width="16.5703125" style="210" customWidth="1"/>
    <col min="6679" max="6917" width="8.7109375" style="210"/>
    <col min="6918" max="6918" width="42.42578125" style="210" customWidth="1"/>
    <col min="6919" max="6919" width="2.42578125" style="210" customWidth="1"/>
    <col min="6920" max="6920" width="12.140625" style="210" customWidth="1"/>
    <col min="6921" max="6921" width="2.42578125" style="210" customWidth="1"/>
    <col min="6922" max="6922" width="12.42578125" style="210" bestFit="1" customWidth="1"/>
    <col min="6923" max="6923" width="2.85546875" style="210" customWidth="1"/>
    <col min="6924" max="6924" width="11.42578125" style="210" customWidth="1"/>
    <col min="6925" max="6925" width="2.42578125" style="210" customWidth="1"/>
    <col min="6926" max="6926" width="12.140625" style="210" customWidth="1"/>
    <col min="6927" max="6927" width="2.42578125" style="210" customWidth="1"/>
    <col min="6928" max="6928" width="11.42578125" style="210" customWidth="1"/>
    <col min="6929" max="6929" width="17.42578125" style="210" customWidth="1"/>
    <col min="6930" max="6932" width="16.5703125" style="210" customWidth="1"/>
    <col min="6933" max="6933" width="8.7109375" style="210"/>
    <col min="6934" max="6934" width="16.5703125" style="210" customWidth="1"/>
    <col min="6935" max="7173" width="8.7109375" style="210"/>
    <col min="7174" max="7174" width="42.42578125" style="210" customWidth="1"/>
    <col min="7175" max="7175" width="2.42578125" style="210" customWidth="1"/>
    <col min="7176" max="7176" width="12.140625" style="210" customWidth="1"/>
    <col min="7177" max="7177" width="2.42578125" style="210" customWidth="1"/>
    <col min="7178" max="7178" width="12.42578125" style="210" bestFit="1" customWidth="1"/>
    <col min="7179" max="7179" width="2.85546875" style="210" customWidth="1"/>
    <col min="7180" max="7180" width="11.42578125" style="210" customWidth="1"/>
    <col min="7181" max="7181" width="2.42578125" style="210" customWidth="1"/>
    <col min="7182" max="7182" width="12.140625" style="210" customWidth="1"/>
    <col min="7183" max="7183" width="2.42578125" style="210" customWidth="1"/>
    <col min="7184" max="7184" width="11.42578125" style="210" customWidth="1"/>
    <col min="7185" max="7185" width="17.42578125" style="210" customWidth="1"/>
    <col min="7186" max="7188" width="16.5703125" style="210" customWidth="1"/>
    <col min="7189" max="7189" width="8.7109375" style="210"/>
    <col min="7190" max="7190" width="16.5703125" style="210" customWidth="1"/>
    <col min="7191" max="7429" width="8.7109375" style="210"/>
    <col min="7430" max="7430" width="42.42578125" style="210" customWidth="1"/>
    <col min="7431" max="7431" width="2.42578125" style="210" customWidth="1"/>
    <col min="7432" max="7432" width="12.140625" style="210" customWidth="1"/>
    <col min="7433" max="7433" width="2.42578125" style="210" customWidth="1"/>
    <col min="7434" max="7434" width="12.42578125" style="210" bestFit="1" customWidth="1"/>
    <col min="7435" max="7435" width="2.85546875" style="210" customWidth="1"/>
    <col min="7436" max="7436" width="11.42578125" style="210" customWidth="1"/>
    <col min="7437" max="7437" width="2.42578125" style="210" customWidth="1"/>
    <col min="7438" max="7438" width="12.140625" style="210" customWidth="1"/>
    <col min="7439" max="7439" width="2.42578125" style="210" customWidth="1"/>
    <col min="7440" max="7440" width="11.42578125" style="210" customWidth="1"/>
    <col min="7441" max="7441" width="17.42578125" style="210" customWidth="1"/>
    <col min="7442" max="7444" width="16.5703125" style="210" customWidth="1"/>
    <col min="7445" max="7445" width="8.7109375" style="210"/>
    <col min="7446" max="7446" width="16.5703125" style="210" customWidth="1"/>
    <col min="7447" max="7685" width="8.7109375" style="210"/>
    <col min="7686" max="7686" width="42.42578125" style="210" customWidth="1"/>
    <col min="7687" max="7687" width="2.42578125" style="210" customWidth="1"/>
    <col min="7688" max="7688" width="12.140625" style="210" customWidth="1"/>
    <col min="7689" max="7689" width="2.42578125" style="210" customWidth="1"/>
    <col min="7690" max="7690" width="12.42578125" style="210" bestFit="1" customWidth="1"/>
    <col min="7691" max="7691" width="2.85546875" style="210" customWidth="1"/>
    <col min="7692" max="7692" width="11.42578125" style="210" customWidth="1"/>
    <col min="7693" max="7693" width="2.42578125" style="210" customWidth="1"/>
    <col min="7694" max="7694" width="12.140625" style="210" customWidth="1"/>
    <col min="7695" max="7695" width="2.42578125" style="210" customWidth="1"/>
    <col min="7696" max="7696" width="11.42578125" style="210" customWidth="1"/>
    <col min="7697" max="7697" width="17.42578125" style="210" customWidth="1"/>
    <col min="7698" max="7700" width="16.5703125" style="210" customWidth="1"/>
    <col min="7701" max="7701" width="8.7109375" style="210"/>
    <col min="7702" max="7702" width="16.5703125" style="210" customWidth="1"/>
    <col min="7703" max="7941" width="8.7109375" style="210"/>
    <col min="7942" max="7942" width="42.42578125" style="210" customWidth="1"/>
    <col min="7943" max="7943" width="2.42578125" style="210" customWidth="1"/>
    <col min="7944" max="7944" width="12.140625" style="210" customWidth="1"/>
    <col min="7945" max="7945" width="2.42578125" style="210" customWidth="1"/>
    <col min="7946" max="7946" width="12.42578125" style="210" bestFit="1" customWidth="1"/>
    <col min="7947" max="7947" width="2.85546875" style="210" customWidth="1"/>
    <col min="7948" max="7948" width="11.42578125" style="210" customWidth="1"/>
    <col min="7949" max="7949" width="2.42578125" style="210" customWidth="1"/>
    <col min="7950" max="7950" width="12.140625" style="210" customWidth="1"/>
    <col min="7951" max="7951" width="2.42578125" style="210" customWidth="1"/>
    <col min="7952" max="7952" width="11.42578125" style="210" customWidth="1"/>
    <col min="7953" max="7953" width="17.42578125" style="210" customWidth="1"/>
    <col min="7954" max="7956" width="16.5703125" style="210" customWidth="1"/>
    <col min="7957" max="7957" width="8.7109375" style="210"/>
    <col min="7958" max="7958" width="16.5703125" style="210" customWidth="1"/>
    <col min="7959" max="8197" width="8.7109375" style="210"/>
    <col min="8198" max="8198" width="42.42578125" style="210" customWidth="1"/>
    <col min="8199" max="8199" width="2.42578125" style="210" customWidth="1"/>
    <col min="8200" max="8200" width="12.140625" style="210" customWidth="1"/>
    <col min="8201" max="8201" width="2.42578125" style="210" customWidth="1"/>
    <col min="8202" max="8202" width="12.42578125" style="210" bestFit="1" customWidth="1"/>
    <col min="8203" max="8203" width="2.85546875" style="210" customWidth="1"/>
    <col min="8204" max="8204" width="11.42578125" style="210" customWidth="1"/>
    <col min="8205" max="8205" width="2.42578125" style="210" customWidth="1"/>
    <col min="8206" max="8206" width="12.140625" style="210" customWidth="1"/>
    <col min="8207" max="8207" width="2.42578125" style="210" customWidth="1"/>
    <col min="8208" max="8208" width="11.42578125" style="210" customWidth="1"/>
    <col min="8209" max="8209" width="17.42578125" style="210" customWidth="1"/>
    <col min="8210" max="8212" width="16.5703125" style="210" customWidth="1"/>
    <col min="8213" max="8213" width="8.7109375" style="210"/>
    <col min="8214" max="8214" width="16.5703125" style="210" customWidth="1"/>
    <col min="8215" max="8453" width="8.7109375" style="210"/>
    <col min="8454" max="8454" width="42.42578125" style="210" customWidth="1"/>
    <col min="8455" max="8455" width="2.42578125" style="210" customWidth="1"/>
    <col min="8456" max="8456" width="12.140625" style="210" customWidth="1"/>
    <col min="8457" max="8457" width="2.42578125" style="210" customWidth="1"/>
    <col min="8458" max="8458" width="12.42578125" style="210" bestFit="1" customWidth="1"/>
    <col min="8459" max="8459" width="2.85546875" style="210" customWidth="1"/>
    <col min="8460" max="8460" width="11.42578125" style="210" customWidth="1"/>
    <col min="8461" max="8461" width="2.42578125" style="210" customWidth="1"/>
    <col min="8462" max="8462" width="12.140625" style="210" customWidth="1"/>
    <col min="8463" max="8463" width="2.42578125" style="210" customWidth="1"/>
    <col min="8464" max="8464" width="11.42578125" style="210" customWidth="1"/>
    <col min="8465" max="8465" width="17.42578125" style="210" customWidth="1"/>
    <col min="8466" max="8468" width="16.5703125" style="210" customWidth="1"/>
    <col min="8469" max="8469" width="8.7109375" style="210"/>
    <col min="8470" max="8470" width="16.5703125" style="210" customWidth="1"/>
    <col min="8471" max="8709" width="8.7109375" style="210"/>
    <col min="8710" max="8710" width="42.42578125" style="210" customWidth="1"/>
    <col min="8711" max="8711" width="2.42578125" style="210" customWidth="1"/>
    <col min="8712" max="8712" width="12.140625" style="210" customWidth="1"/>
    <col min="8713" max="8713" width="2.42578125" style="210" customWidth="1"/>
    <col min="8714" max="8714" width="12.42578125" style="210" bestFit="1" customWidth="1"/>
    <col min="8715" max="8715" width="2.85546875" style="210" customWidth="1"/>
    <col min="8716" max="8716" width="11.42578125" style="210" customWidth="1"/>
    <col min="8717" max="8717" width="2.42578125" style="210" customWidth="1"/>
    <col min="8718" max="8718" width="12.140625" style="210" customWidth="1"/>
    <col min="8719" max="8719" width="2.42578125" style="210" customWidth="1"/>
    <col min="8720" max="8720" width="11.42578125" style="210" customWidth="1"/>
    <col min="8721" max="8721" width="17.42578125" style="210" customWidth="1"/>
    <col min="8722" max="8724" width="16.5703125" style="210" customWidth="1"/>
    <col min="8725" max="8725" width="8.7109375" style="210"/>
    <col min="8726" max="8726" width="16.5703125" style="210" customWidth="1"/>
    <col min="8727" max="8965" width="8.7109375" style="210"/>
    <col min="8966" max="8966" width="42.42578125" style="210" customWidth="1"/>
    <col min="8967" max="8967" width="2.42578125" style="210" customWidth="1"/>
    <col min="8968" max="8968" width="12.140625" style="210" customWidth="1"/>
    <col min="8969" max="8969" width="2.42578125" style="210" customWidth="1"/>
    <col min="8970" max="8970" width="12.42578125" style="210" bestFit="1" customWidth="1"/>
    <col min="8971" max="8971" width="2.85546875" style="210" customWidth="1"/>
    <col min="8972" max="8972" width="11.42578125" style="210" customWidth="1"/>
    <col min="8973" max="8973" width="2.42578125" style="210" customWidth="1"/>
    <col min="8974" max="8974" width="12.140625" style="210" customWidth="1"/>
    <col min="8975" max="8975" width="2.42578125" style="210" customWidth="1"/>
    <col min="8976" max="8976" width="11.42578125" style="210" customWidth="1"/>
    <col min="8977" max="8977" width="17.42578125" style="210" customWidth="1"/>
    <col min="8978" max="8980" width="16.5703125" style="210" customWidth="1"/>
    <col min="8981" max="8981" width="8.7109375" style="210"/>
    <col min="8982" max="8982" width="16.5703125" style="210" customWidth="1"/>
    <col min="8983" max="9221" width="8.7109375" style="210"/>
    <col min="9222" max="9222" width="42.42578125" style="210" customWidth="1"/>
    <col min="9223" max="9223" width="2.42578125" style="210" customWidth="1"/>
    <col min="9224" max="9224" width="12.140625" style="210" customWidth="1"/>
    <col min="9225" max="9225" width="2.42578125" style="210" customWidth="1"/>
    <col min="9226" max="9226" width="12.42578125" style="210" bestFit="1" customWidth="1"/>
    <col min="9227" max="9227" width="2.85546875" style="210" customWidth="1"/>
    <col min="9228" max="9228" width="11.42578125" style="210" customWidth="1"/>
    <col min="9229" max="9229" width="2.42578125" style="210" customWidth="1"/>
    <col min="9230" max="9230" width="12.140625" style="210" customWidth="1"/>
    <col min="9231" max="9231" width="2.42578125" style="210" customWidth="1"/>
    <col min="9232" max="9232" width="11.42578125" style="210" customWidth="1"/>
    <col min="9233" max="9233" width="17.42578125" style="210" customWidth="1"/>
    <col min="9234" max="9236" width="16.5703125" style="210" customWidth="1"/>
    <col min="9237" max="9237" width="8.7109375" style="210"/>
    <col min="9238" max="9238" width="16.5703125" style="210" customWidth="1"/>
    <col min="9239" max="9477" width="8.7109375" style="210"/>
    <col min="9478" max="9478" width="42.42578125" style="210" customWidth="1"/>
    <col min="9479" max="9479" width="2.42578125" style="210" customWidth="1"/>
    <col min="9480" max="9480" width="12.140625" style="210" customWidth="1"/>
    <col min="9481" max="9481" width="2.42578125" style="210" customWidth="1"/>
    <col min="9482" max="9482" width="12.42578125" style="210" bestFit="1" customWidth="1"/>
    <col min="9483" max="9483" width="2.85546875" style="210" customWidth="1"/>
    <col min="9484" max="9484" width="11.42578125" style="210" customWidth="1"/>
    <col min="9485" max="9485" width="2.42578125" style="210" customWidth="1"/>
    <col min="9486" max="9486" width="12.140625" style="210" customWidth="1"/>
    <col min="9487" max="9487" width="2.42578125" style="210" customWidth="1"/>
    <col min="9488" max="9488" width="11.42578125" style="210" customWidth="1"/>
    <col min="9489" max="9489" width="17.42578125" style="210" customWidth="1"/>
    <col min="9490" max="9492" width="16.5703125" style="210" customWidth="1"/>
    <col min="9493" max="9493" width="8.7109375" style="210"/>
    <col min="9494" max="9494" width="16.5703125" style="210" customWidth="1"/>
    <col min="9495" max="9733" width="8.7109375" style="210"/>
    <col min="9734" max="9734" width="42.42578125" style="210" customWidth="1"/>
    <col min="9735" max="9735" width="2.42578125" style="210" customWidth="1"/>
    <col min="9736" max="9736" width="12.140625" style="210" customWidth="1"/>
    <col min="9737" max="9737" width="2.42578125" style="210" customWidth="1"/>
    <col min="9738" max="9738" width="12.42578125" style="210" bestFit="1" customWidth="1"/>
    <col min="9739" max="9739" width="2.85546875" style="210" customWidth="1"/>
    <col min="9740" max="9740" width="11.42578125" style="210" customWidth="1"/>
    <col min="9741" max="9741" width="2.42578125" style="210" customWidth="1"/>
    <col min="9742" max="9742" width="12.140625" style="210" customWidth="1"/>
    <col min="9743" max="9743" width="2.42578125" style="210" customWidth="1"/>
    <col min="9744" max="9744" width="11.42578125" style="210" customWidth="1"/>
    <col min="9745" max="9745" width="17.42578125" style="210" customWidth="1"/>
    <col min="9746" max="9748" width="16.5703125" style="210" customWidth="1"/>
    <col min="9749" max="9749" width="8.7109375" style="210"/>
    <col min="9750" max="9750" width="16.5703125" style="210" customWidth="1"/>
    <col min="9751" max="9989" width="8.7109375" style="210"/>
    <col min="9990" max="9990" width="42.42578125" style="210" customWidth="1"/>
    <col min="9991" max="9991" width="2.42578125" style="210" customWidth="1"/>
    <col min="9992" max="9992" width="12.140625" style="210" customWidth="1"/>
    <col min="9993" max="9993" width="2.42578125" style="210" customWidth="1"/>
    <col min="9994" max="9994" width="12.42578125" style="210" bestFit="1" customWidth="1"/>
    <col min="9995" max="9995" width="2.85546875" style="210" customWidth="1"/>
    <col min="9996" max="9996" width="11.42578125" style="210" customWidth="1"/>
    <col min="9997" max="9997" width="2.42578125" style="210" customWidth="1"/>
    <col min="9998" max="9998" width="12.140625" style="210" customWidth="1"/>
    <col min="9999" max="9999" width="2.42578125" style="210" customWidth="1"/>
    <col min="10000" max="10000" width="11.42578125" style="210" customWidth="1"/>
    <col min="10001" max="10001" width="17.42578125" style="210" customWidth="1"/>
    <col min="10002" max="10004" width="16.5703125" style="210" customWidth="1"/>
    <col min="10005" max="10005" width="8.7109375" style="210"/>
    <col min="10006" max="10006" width="16.5703125" style="210" customWidth="1"/>
    <col min="10007" max="10245" width="8.7109375" style="210"/>
    <col min="10246" max="10246" width="42.42578125" style="210" customWidth="1"/>
    <col min="10247" max="10247" width="2.42578125" style="210" customWidth="1"/>
    <col min="10248" max="10248" width="12.140625" style="210" customWidth="1"/>
    <col min="10249" max="10249" width="2.42578125" style="210" customWidth="1"/>
    <col min="10250" max="10250" width="12.42578125" style="210" bestFit="1" customWidth="1"/>
    <col min="10251" max="10251" width="2.85546875" style="210" customWidth="1"/>
    <col min="10252" max="10252" width="11.42578125" style="210" customWidth="1"/>
    <col min="10253" max="10253" width="2.42578125" style="210" customWidth="1"/>
    <col min="10254" max="10254" width="12.140625" style="210" customWidth="1"/>
    <col min="10255" max="10255" width="2.42578125" style="210" customWidth="1"/>
    <col min="10256" max="10256" width="11.42578125" style="210" customWidth="1"/>
    <col min="10257" max="10257" width="17.42578125" style="210" customWidth="1"/>
    <col min="10258" max="10260" width="16.5703125" style="210" customWidth="1"/>
    <col min="10261" max="10261" width="8.7109375" style="210"/>
    <col min="10262" max="10262" width="16.5703125" style="210" customWidth="1"/>
    <col min="10263" max="10501" width="8.7109375" style="210"/>
    <col min="10502" max="10502" width="42.42578125" style="210" customWidth="1"/>
    <col min="10503" max="10503" width="2.42578125" style="210" customWidth="1"/>
    <col min="10504" max="10504" width="12.140625" style="210" customWidth="1"/>
    <col min="10505" max="10505" width="2.42578125" style="210" customWidth="1"/>
    <col min="10506" max="10506" width="12.42578125" style="210" bestFit="1" customWidth="1"/>
    <col min="10507" max="10507" width="2.85546875" style="210" customWidth="1"/>
    <col min="10508" max="10508" width="11.42578125" style="210" customWidth="1"/>
    <col min="10509" max="10509" width="2.42578125" style="210" customWidth="1"/>
    <col min="10510" max="10510" width="12.140625" style="210" customWidth="1"/>
    <col min="10511" max="10511" width="2.42578125" style="210" customWidth="1"/>
    <col min="10512" max="10512" width="11.42578125" style="210" customWidth="1"/>
    <col min="10513" max="10513" width="17.42578125" style="210" customWidth="1"/>
    <col min="10514" max="10516" width="16.5703125" style="210" customWidth="1"/>
    <col min="10517" max="10517" width="8.7109375" style="210"/>
    <col min="10518" max="10518" width="16.5703125" style="210" customWidth="1"/>
    <col min="10519" max="10757" width="8.7109375" style="210"/>
    <col min="10758" max="10758" width="42.42578125" style="210" customWidth="1"/>
    <col min="10759" max="10759" width="2.42578125" style="210" customWidth="1"/>
    <col min="10760" max="10760" width="12.140625" style="210" customWidth="1"/>
    <col min="10761" max="10761" width="2.42578125" style="210" customWidth="1"/>
    <col min="10762" max="10762" width="12.42578125" style="210" bestFit="1" customWidth="1"/>
    <col min="10763" max="10763" width="2.85546875" style="210" customWidth="1"/>
    <col min="10764" max="10764" width="11.42578125" style="210" customWidth="1"/>
    <col min="10765" max="10765" width="2.42578125" style="210" customWidth="1"/>
    <col min="10766" max="10766" width="12.140625" style="210" customWidth="1"/>
    <col min="10767" max="10767" width="2.42578125" style="210" customWidth="1"/>
    <col min="10768" max="10768" width="11.42578125" style="210" customWidth="1"/>
    <col min="10769" max="10769" width="17.42578125" style="210" customWidth="1"/>
    <col min="10770" max="10772" width="16.5703125" style="210" customWidth="1"/>
    <col min="10773" max="10773" width="8.7109375" style="210"/>
    <col min="10774" max="10774" width="16.5703125" style="210" customWidth="1"/>
    <col min="10775" max="11013" width="8.7109375" style="210"/>
    <col min="11014" max="11014" width="42.42578125" style="210" customWidth="1"/>
    <col min="11015" max="11015" width="2.42578125" style="210" customWidth="1"/>
    <col min="11016" max="11016" width="12.140625" style="210" customWidth="1"/>
    <col min="11017" max="11017" width="2.42578125" style="210" customWidth="1"/>
    <col min="11018" max="11018" width="12.42578125" style="210" bestFit="1" customWidth="1"/>
    <col min="11019" max="11019" width="2.85546875" style="210" customWidth="1"/>
    <col min="11020" max="11020" width="11.42578125" style="210" customWidth="1"/>
    <col min="11021" max="11021" width="2.42578125" style="210" customWidth="1"/>
    <col min="11022" max="11022" width="12.140625" style="210" customWidth="1"/>
    <col min="11023" max="11023" width="2.42578125" style="210" customWidth="1"/>
    <col min="11024" max="11024" width="11.42578125" style="210" customWidth="1"/>
    <col min="11025" max="11025" width="17.42578125" style="210" customWidth="1"/>
    <col min="11026" max="11028" width="16.5703125" style="210" customWidth="1"/>
    <col min="11029" max="11029" width="8.7109375" style="210"/>
    <col min="11030" max="11030" width="16.5703125" style="210" customWidth="1"/>
    <col min="11031" max="11269" width="8.7109375" style="210"/>
    <col min="11270" max="11270" width="42.42578125" style="210" customWidth="1"/>
    <col min="11271" max="11271" width="2.42578125" style="210" customWidth="1"/>
    <col min="11272" max="11272" width="12.140625" style="210" customWidth="1"/>
    <col min="11273" max="11273" width="2.42578125" style="210" customWidth="1"/>
    <col min="11274" max="11274" width="12.42578125" style="210" bestFit="1" customWidth="1"/>
    <col min="11275" max="11275" width="2.85546875" style="210" customWidth="1"/>
    <col min="11276" max="11276" width="11.42578125" style="210" customWidth="1"/>
    <col min="11277" max="11277" width="2.42578125" style="210" customWidth="1"/>
    <col min="11278" max="11278" width="12.140625" style="210" customWidth="1"/>
    <col min="11279" max="11279" width="2.42578125" style="210" customWidth="1"/>
    <col min="11280" max="11280" width="11.42578125" style="210" customWidth="1"/>
    <col min="11281" max="11281" width="17.42578125" style="210" customWidth="1"/>
    <col min="11282" max="11284" width="16.5703125" style="210" customWidth="1"/>
    <col min="11285" max="11285" width="8.7109375" style="210"/>
    <col min="11286" max="11286" width="16.5703125" style="210" customWidth="1"/>
    <col min="11287" max="11525" width="8.7109375" style="210"/>
    <col min="11526" max="11526" width="42.42578125" style="210" customWidth="1"/>
    <col min="11527" max="11527" width="2.42578125" style="210" customWidth="1"/>
    <col min="11528" max="11528" width="12.140625" style="210" customWidth="1"/>
    <col min="11529" max="11529" width="2.42578125" style="210" customWidth="1"/>
    <col min="11530" max="11530" width="12.42578125" style="210" bestFit="1" customWidth="1"/>
    <col min="11531" max="11531" width="2.85546875" style="210" customWidth="1"/>
    <col min="11532" max="11532" width="11.42578125" style="210" customWidth="1"/>
    <col min="11533" max="11533" width="2.42578125" style="210" customWidth="1"/>
    <col min="11534" max="11534" width="12.140625" style="210" customWidth="1"/>
    <col min="11535" max="11535" width="2.42578125" style="210" customWidth="1"/>
    <col min="11536" max="11536" width="11.42578125" style="210" customWidth="1"/>
    <col min="11537" max="11537" width="17.42578125" style="210" customWidth="1"/>
    <col min="11538" max="11540" width="16.5703125" style="210" customWidth="1"/>
    <col min="11541" max="11541" width="8.7109375" style="210"/>
    <col min="11542" max="11542" width="16.5703125" style="210" customWidth="1"/>
    <col min="11543" max="11781" width="8.7109375" style="210"/>
    <col min="11782" max="11782" width="42.42578125" style="210" customWidth="1"/>
    <col min="11783" max="11783" width="2.42578125" style="210" customWidth="1"/>
    <col min="11784" max="11784" width="12.140625" style="210" customWidth="1"/>
    <col min="11785" max="11785" width="2.42578125" style="210" customWidth="1"/>
    <col min="11786" max="11786" width="12.42578125" style="210" bestFit="1" customWidth="1"/>
    <col min="11787" max="11787" width="2.85546875" style="210" customWidth="1"/>
    <col min="11788" max="11788" width="11.42578125" style="210" customWidth="1"/>
    <col min="11789" max="11789" width="2.42578125" style="210" customWidth="1"/>
    <col min="11790" max="11790" width="12.140625" style="210" customWidth="1"/>
    <col min="11791" max="11791" width="2.42578125" style="210" customWidth="1"/>
    <col min="11792" max="11792" width="11.42578125" style="210" customWidth="1"/>
    <col min="11793" max="11793" width="17.42578125" style="210" customWidth="1"/>
    <col min="11794" max="11796" width="16.5703125" style="210" customWidth="1"/>
    <col min="11797" max="11797" width="8.7109375" style="210"/>
    <col min="11798" max="11798" width="16.5703125" style="210" customWidth="1"/>
    <col min="11799" max="12037" width="8.7109375" style="210"/>
    <col min="12038" max="12038" width="42.42578125" style="210" customWidth="1"/>
    <col min="12039" max="12039" width="2.42578125" style="210" customWidth="1"/>
    <col min="12040" max="12040" width="12.140625" style="210" customWidth="1"/>
    <col min="12041" max="12041" width="2.42578125" style="210" customWidth="1"/>
    <col min="12042" max="12042" width="12.42578125" style="210" bestFit="1" customWidth="1"/>
    <col min="12043" max="12043" width="2.85546875" style="210" customWidth="1"/>
    <col min="12044" max="12044" width="11.42578125" style="210" customWidth="1"/>
    <col min="12045" max="12045" width="2.42578125" style="210" customWidth="1"/>
    <col min="12046" max="12046" width="12.140625" style="210" customWidth="1"/>
    <col min="12047" max="12047" width="2.42578125" style="210" customWidth="1"/>
    <col min="12048" max="12048" width="11.42578125" style="210" customWidth="1"/>
    <col min="12049" max="12049" width="17.42578125" style="210" customWidth="1"/>
    <col min="12050" max="12052" width="16.5703125" style="210" customWidth="1"/>
    <col min="12053" max="12053" width="8.7109375" style="210"/>
    <col min="12054" max="12054" width="16.5703125" style="210" customWidth="1"/>
    <col min="12055" max="12293" width="8.7109375" style="210"/>
    <col min="12294" max="12294" width="42.42578125" style="210" customWidth="1"/>
    <col min="12295" max="12295" width="2.42578125" style="210" customWidth="1"/>
    <col min="12296" max="12296" width="12.140625" style="210" customWidth="1"/>
    <col min="12297" max="12297" width="2.42578125" style="210" customWidth="1"/>
    <col min="12298" max="12298" width="12.42578125" style="210" bestFit="1" customWidth="1"/>
    <col min="12299" max="12299" width="2.85546875" style="210" customWidth="1"/>
    <col min="12300" max="12300" width="11.42578125" style="210" customWidth="1"/>
    <col min="12301" max="12301" width="2.42578125" style="210" customWidth="1"/>
    <col min="12302" max="12302" width="12.140625" style="210" customWidth="1"/>
    <col min="12303" max="12303" width="2.42578125" style="210" customWidth="1"/>
    <col min="12304" max="12304" width="11.42578125" style="210" customWidth="1"/>
    <col min="12305" max="12305" width="17.42578125" style="210" customWidth="1"/>
    <col min="12306" max="12308" width="16.5703125" style="210" customWidth="1"/>
    <col min="12309" max="12309" width="8.7109375" style="210"/>
    <col min="12310" max="12310" width="16.5703125" style="210" customWidth="1"/>
    <col min="12311" max="12549" width="8.7109375" style="210"/>
    <col min="12550" max="12550" width="42.42578125" style="210" customWidth="1"/>
    <col min="12551" max="12551" width="2.42578125" style="210" customWidth="1"/>
    <col min="12552" max="12552" width="12.140625" style="210" customWidth="1"/>
    <col min="12553" max="12553" width="2.42578125" style="210" customWidth="1"/>
    <col min="12554" max="12554" width="12.42578125" style="210" bestFit="1" customWidth="1"/>
    <col min="12555" max="12555" width="2.85546875" style="210" customWidth="1"/>
    <col min="12556" max="12556" width="11.42578125" style="210" customWidth="1"/>
    <col min="12557" max="12557" width="2.42578125" style="210" customWidth="1"/>
    <col min="12558" max="12558" width="12.140625" style="210" customWidth="1"/>
    <col min="12559" max="12559" width="2.42578125" style="210" customWidth="1"/>
    <col min="12560" max="12560" width="11.42578125" style="210" customWidth="1"/>
    <col min="12561" max="12561" width="17.42578125" style="210" customWidth="1"/>
    <col min="12562" max="12564" width="16.5703125" style="210" customWidth="1"/>
    <col min="12565" max="12565" width="8.7109375" style="210"/>
    <col min="12566" max="12566" width="16.5703125" style="210" customWidth="1"/>
    <col min="12567" max="12805" width="8.7109375" style="210"/>
    <col min="12806" max="12806" width="42.42578125" style="210" customWidth="1"/>
    <col min="12807" max="12807" width="2.42578125" style="210" customWidth="1"/>
    <col min="12808" max="12808" width="12.140625" style="210" customWidth="1"/>
    <col min="12809" max="12809" width="2.42578125" style="210" customWidth="1"/>
    <col min="12810" max="12810" width="12.42578125" style="210" bestFit="1" customWidth="1"/>
    <col min="12811" max="12811" width="2.85546875" style="210" customWidth="1"/>
    <col min="12812" max="12812" width="11.42578125" style="210" customWidth="1"/>
    <col min="12813" max="12813" width="2.42578125" style="210" customWidth="1"/>
    <col min="12814" max="12814" width="12.140625" style="210" customWidth="1"/>
    <col min="12815" max="12815" width="2.42578125" style="210" customWidth="1"/>
    <col min="12816" max="12816" width="11.42578125" style="210" customWidth="1"/>
    <col min="12817" max="12817" width="17.42578125" style="210" customWidth="1"/>
    <col min="12818" max="12820" width="16.5703125" style="210" customWidth="1"/>
    <col min="12821" max="12821" width="8.7109375" style="210"/>
    <col min="12822" max="12822" width="16.5703125" style="210" customWidth="1"/>
    <col min="12823" max="13061" width="8.7109375" style="210"/>
    <col min="13062" max="13062" width="42.42578125" style="210" customWidth="1"/>
    <col min="13063" max="13063" width="2.42578125" style="210" customWidth="1"/>
    <col min="13064" max="13064" width="12.140625" style="210" customWidth="1"/>
    <col min="13065" max="13065" width="2.42578125" style="210" customWidth="1"/>
    <col min="13066" max="13066" width="12.42578125" style="210" bestFit="1" customWidth="1"/>
    <col min="13067" max="13067" width="2.85546875" style="210" customWidth="1"/>
    <col min="13068" max="13068" width="11.42578125" style="210" customWidth="1"/>
    <col min="13069" max="13069" width="2.42578125" style="210" customWidth="1"/>
    <col min="13070" max="13070" width="12.140625" style="210" customWidth="1"/>
    <col min="13071" max="13071" width="2.42578125" style="210" customWidth="1"/>
    <col min="13072" max="13072" width="11.42578125" style="210" customWidth="1"/>
    <col min="13073" max="13073" width="17.42578125" style="210" customWidth="1"/>
    <col min="13074" max="13076" width="16.5703125" style="210" customWidth="1"/>
    <col min="13077" max="13077" width="8.7109375" style="210"/>
    <col min="13078" max="13078" width="16.5703125" style="210" customWidth="1"/>
    <col min="13079" max="13317" width="8.7109375" style="210"/>
    <col min="13318" max="13318" width="42.42578125" style="210" customWidth="1"/>
    <col min="13319" max="13319" width="2.42578125" style="210" customWidth="1"/>
    <col min="13320" max="13320" width="12.140625" style="210" customWidth="1"/>
    <col min="13321" max="13321" width="2.42578125" style="210" customWidth="1"/>
    <col min="13322" max="13322" width="12.42578125" style="210" bestFit="1" customWidth="1"/>
    <col min="13323" max="13323" width="2.85546875" style="210" customWidth="1"/>
    <col min="13324" max="13324" width="11.42578125" style="210" customWidth="1"/>
    <col min="13325" max="13325" width="2.42578125" style="210" customWidth="1"/>
    <col min="13326" max="13326" width="12.140625" style="210" customWidth="1"/>
    <col min="13327" max="13327" width="2.42578125" style="210" customWidth="1"/>
    <col min="13328" max="13328" width="11.42578125" style="210" customWidth="1"/>
    <col min="13329" max="13329" width="17.42578125" style="210" customWidth="1"/>
    <col min="13330" max="13332" width="16.5703125" style="210" customWidth="1"/>
    <col min="13333" max="13333" width="8.7109375" style="210"/>
    <col min="13334" max="13334" width="16.5703125" style="210" customWidth="1"/>
    <col min="13335" max="13573" width="8.7109375" style="210"/>
    <col min="13574" max="13574" width="42.42578125" style="210" customWidth="1"/>
    <col min="13575" max="13575" width="2.42578125" style="210" customWidth="1"/>
    <col min="13576" max="13576" width="12.140625" style="210" customWidth="1"/>
    <col min="13577" max="13577" width="2.42578125" style="210" customWidth="1"/>
    <col min="13578" max="13578" width="12.42578125" style="210" bestFit="1" customWidth="1"/>
    <col min="13579" max="13579" width="2.85546875" style="210" customWidth="1"/>
    <col min="13580" max="13580" width="11.42578125" style="210" customWidth="1"/>
    <col min="13581" max="13581" width="2.42578125" style="210" customWidth="1"/>
    <col min="13582" max="13582" width="12.140625" style="210" customWidth="1"/>
    <col min="13583" max="13583" width="2.42578125" style="210" customWidth="1"/>
    <col min="13584" max="13584" width="11.42578125" style="210" customWidth="1"/>
    <col min="13585" max="13585" width="17.42578125" style="210" customWidth="1"/>
    <col min="13586" max="13588" width="16.5703125" style="210" customWidth="1"/>
    <col min="13589" max="13589" width="8.7109375" style="210"/>
    <col min="13590" max="13590" width="16.5703125" style="210" customWidth="1"/>
    <col min="13591" max="13829" width="8.7109375" style="210"/>
    <col min="13830" max="13830" width="42.42578125" style="210" customWidth="1"/>
    <col min="13831" max="13831" width="2.42578125" style="210" customWidth="1"/>
    <col min="13832" max="13832" width="12.140625" style="210" customWidth="1"/>
    <col min="13833" max="13833" width="2.42578125" style="210" customWidth="1"/>
    <col min="13834" max="13834" width="12.42578125" style="210" bestFit="1" customWidth="1"/>
    <col min="13835" max="13835" width="2.85546875" style="210" customWidth="1"/>
    <col min="13836" max="13836" width="11.42578125" style="210" customWidth="1"/>
    <col min="13837" max="13837" width="2.42578125" style="210" customWidth="1"/>
    <col min="13838" max="13838" width="12.140625" style="210" customWidth="1"/>
    <col min="13839" max="13839" width="2.42578125" style="210" customWidth="1"/>
    <col min="13840" max="13840" width="11.42578125" style="210" customWidth="1"/>
    <col min="13841" max="13841" width="17.42578125" style="210" customWidth="1"/>
    <col min="13842" max="13844" width="16.5703125" style="210" customWidth="1"/>
    <col min="13845" max="13845" width="8.7109375" style="210"/>
    <col min="13846" max="13846" width="16.5703125" style="210" customWidth="1"/>
    <col min="13847" max="14085" width="8.7109375" style="210"/>
    <col min="14086" max="14086" width="42.42578125" style="210" customWidth="1"/>
    <col min="14087" max="14087" width="2.42578125" style="210" customWidth="1"/>
    <col min="14088" max="14088" width="12.140625" style="210" customWidth="1"/>
    <col min="14089" max="14089" width="2.42578125" style="210" customWidth="1"/>
    <col min="14090" max="14090" width="12.42578125" style="210" bestFit="1" customWidth="1"/>
    <col min="14091" max="14091" width="2.85546875" style="210" customWidth="1"/>
    <col min="14092" max="14092" width="11.42578125" style="210" customWidth="1"/>
    <col min="14093" max="14093" width="2.42578125" style="210" customWidth="1"/>
    <col min="14094" max="14094" width="12.140625" style="210" customWidth="1"/>
    <col min="14095" max="14095" width="2.42578125" style="210" customWidth="1"/>
    <col min="14096" max="14096" width="11.42578125" style="210" customWidth="1"/>
    <col min="14097" max="14097" width="17.42578125" style="210" customWidth="1"/>
    <col min="14098" max="14100" width="16.5703125" style="210" customWidth="1"/>
    <col min="14101" max="14101" width="8.7109375" style="210"/>
    <col min="14102" max="14102" width="16.5703125" style="210" customWidth="1"/>
    <col min="14103" max="14341" width="8.7109375" style="210"/>
    <col min="14342" max="14342" width="42.42578125" style="210" customWidth="1"/>
    <col min="14343" max="14343" width="2.42578125" style="210" customWidth="1"/>
    <col min="14344" max="14344" width="12.140625" style="210" customWidth="1"/>
    <col min="14345" max="14345" width="2.42578125" style="210" customWidth="1"/>
    <col min="14346" max="14346" width="12.42578125" style="210" bestFit="1" customWidth="1"/>
    <col min="14347" max="14347" width="2.85546875" style="210" customWidth="1"/>
    <col min="14348" max="14348" width="11.42578125" style="210" customWidth="1"/>
    <col min="14349" max="14349" width="2.42578125" style="210" customWidth="1"/>
    <col min="14350" max="14350" width="12.140625" style="210" customWidth="1"/>
    <col min="14351" max="14351" width="2.42578125" style="210" customWidth="1"/>
    <col min="14352" max="14352" width="11.42578125" style="210" customWidth="1"/>
    <col min="14353" max="14353" width="17.42578125" style="210" customWidth="1"/>
    <col min="14354" max="14356" width="16.5703125" style="210" customWidth="1"/>
    <col min="14357" max="14357" width="8.7109375" style="210"/>
    <col min="14358" max="14358" width="16.5703125" style="210" customWidth="1"/>
    <col min="14359" max="14597" width="8.7109375" style="210"/>
    <col min="14598" max="14598" width="42.42578125" style="210" customWidth="1"/>
    <col min="14599" max="14599" width="2.42578125" style="210" customWidth="1"/>
    <col min="14600" max="14600" width="12.140625" style="210" customWidth="1"/>
    <col min="14601" max="14601" width="2.42578125" style="210" customWidth="1"/>
    <col min="14602" max="14602" width="12.42578125" style="210" bestFit="1" customWidth="1"/>
    <col min="14603" max="14603" width="2.85546875" style="210" customWidth="1"/>
    <col min="14604" max="14604" width="11.42578125" style="210" customWidth="1"/>
    <col min="14605" max="14605" width="2.42578125" style="210" customWidth="1"/>
    <col min="14606" max="14606" width="12.140625" style="210" customWidth="1"/>
    <col min="14607" max="14607" width="2.42578125" style="210" customWidth="1"/>
    <col min="14608" max="14608" width="11.42578125" style="210" customWidth="1"/>
    <col min="14609" max="14609" width="17.42578125" style="210" customWidth="1"/>
    <col min="14610" max="14612" width="16.5703125" style="210" customWidth="1"/>
    <col min="14613" max="14613" width="8.7109375" style="210"/>
    <col min="14614" max="14614" width="16.5703125" style="210" customWidth="1"/>
    <col min="14615" max="14853" width="8.7109375" style="210"/>
    <col min="14854" max="14854" width="42.42578125" style="210" customWidth="1"/>
    <col min="14855" max="14855" width="2.42578125" style="210" customWidth="1"/>
    <col min="14856" max="14856" width="12.140625" style="210" customWidth="1"/>
    <col min="14857" max="14857" width="2.42578125" style="210" customWidth="1"/>
    <col min="14858" max="14858" width="12.42578125" style="210" bestFit="1" customWidth="1"/>
    <col min="14859" max="14859" width="2.85546875" style="210" customWidth="1"/>
    <col min="14860" max="14860" width="11.42578125" style="210" customWidth="1"/>
    <col min="14861" max="14861" width="2.42578125" style="210" customWidth="1"/>
    <col min="14862" max="14862" width="12.140625" style="210" customWidth="1"/>
    <col min="14863" max="14863" width="2.42578125" style="210" customWidth="1"/>
    <col min="14864" max="14864" width="11.42578125" style="210" customWidth="1"/>
    <col min="14865" max="14865" width="17.42578125" style="210" customWidth="1"/>
    <col min="14866" max="14868" width="16.5703125" style="210" customWidth="1"/>
    <col min="14869" max="14869" width="8.7109375" style="210"/>
    <col min="14870" max="14870" width="16.5703125" style="210" customWidth="1"/>
    <col min="14871" max="15109" width="8.7109375" style="210"/>
    <col min="15110" max="15110" width="42.42578125" style="210" customWidth="1"/>
    <col min="15111" max="15111" width="2.42578125" style="210" customWidth="1"/>
    <col min="15112" max="15112" width="12.140625" style="210" customWidth="1"/>
    <col min="15113" max="15113" width="2.42578125" style="210" customWidth="1"/>
    <col min="15114" max="15114" width="12.42578125" style="210" bestFit="1" customWidth="1"/>
    <col min="15115" max="15115" width="2.85546875" style="210" customWidth="1"/>
    <col min="15116" max="15116" width="11.42578125" style="210" customWidth="1"/>
    <col min="15117" max="15117" width="2.42578125" style="210" customWidth="1"/>
    <col min="15118" max="15118" width="12.140625" style="210" customWidth="1"/>
    <col min="15119" max="15119" width="2.42578125" style="210" customWidth="1"/>
    <col min="15120" max="15120" width="11.42578125" style="210" customWidth="1"/>
    <col min="15121" max="15121" width="17.42578125" style="210" customWidth="1"/>
    <col min="15122" max="15124" width="16.5703125" style="210" customWidth="1"/>
    <col min="15125" max="15125" width="8.7109375" style="210"/>
    <col min="15126" max="15126" width="16.5703125" style="210" customWidth="1"/>
    <col min="15127" max="15365" width="8.7109375" style="210"/>
    <col min="15366" max="15366" width="42.42578125" style="210" customWidth="1"/>
    <col min="15367" max="15367" width="2.42578125" style="210" customWidth="1"/>
    <col min="15368" max="15368" width="12.140625" style="210" customWidth="1"/>
    <col min="15369" max="15369" width="2.42578125" style="210" customWidth="1"/>
    <col min="15370" max="15370" width="12.42578125" style="210" bestFit="1" customWidth="1"/>
    <col min="15371" max="15371" width="2.85546875" style="210" customWidth="1"/>
    <col min="15372" max="15372" width="11.42578125" style="210" customWidth="1"/>
    <col min="15373" max="15373" width="2.42578125" style="210" customWidth="1"/>
    <col min="15374" max="15374" width="12.140625" style="210" customWidth="1"/>
    <col min="15375" max="15375" width="2.42578125" style="210" customWidth="1"/>
    <col min="15376" max="15376" width="11.42578125" style="210" customWidth="1"/>
    <col min="15377" max="15377" width="17.42578125" style="210" customWidth="1"/>
    <col min="15378" max="15380" width="16.5703125" style="210" customWidth="1"/>
    <col min="15381" max="15381" width="8.7109375" style="210"/>
    <col min="15382" max="15382" width="16.5703125" style="210" customWidth="1"/>
    <col min="15383" max="15621" width="8.7109375" style="210"/>
    <col min="15622" max="15622" width="42.42578125" style="210" customWidth="1"/>
    <col min="15623" max="15623" width="2.42578125" style="210" customWidth="1"/>
    <col min="15624" max="15624" width="12.140625" style="210" customWidth="1"/>
    <col min="15625" max="15625" width="2.42578125" style="210" customWidth="1"/>
    <col min="15626" max="15626" width="12.42578125" style="210" bestFit="1" customWidth="1"/>
    <col min="15627" max="15627" width="2.85546875" style="210" customWidth="1"/>
    <col min="15628" max="15628" width="11.42578125" style="210" customWidth="1"/>
    <col min="15629" max="15629" width="2.42578125" style="210" customWidth="1"/>
    <col min="15630" max="15630" width="12.140625" style="210" customWidth="1"/>
    <col min="15631" max="15631" width="2.42578125" style="210" customWidth="1"/>
    <col min="15632" max="15632" width="11.42578125" style="210" customWidth="1"/>
    <col min="15633" max="15633" width="17.42578125" style="210" customWidth="1"/>
    <col min="15634" max="15636" width="16.5703125" style="210" customWidth="1"/>
    <col min="15637" max="15637" width="8.7109375" style="210"/>
    <col min="15638" max="15638" width="16.5703125" style="210" customWidth="1"/>
    <col min="15639" max="15877" width="8.7109375" style="210"/>
    <col min="15878" max="15878" width="42.42578125" style="210" customWidth="1"/>
    <col min="15879" max="15879" width="2.42578125" style="210" customWidth="1"/>
    <col min="15880" max="15880" width="12.140625" style="210" customWidth="1"/>
    <col min="15881" max="15881" width="2.42578125" style="210" customWidth="1"/>
    <col min="15882" max="15882" width="12.42578125" style="210" bestFit="1" customWidth="1"/>
    <col min="15883" max="15883" width="2.85546875" style="210" customWidth="1"/>
    <col min="15884" max="15884" width="11.42578125" style="210" customWidth="1"/>
    <col min="15885" max="15885" width="2.42578125" style="210" customWidth="1"/>
    <col min="15886" max="15886" width="12.140625" style="210" customWidth="1"/>
    <col min="15887" max="15887" width="2.42578125" style="210" customWidth="1"/>
    <col min="15888" max="15888" width="11.42578125" style="210" customWidth="1"/>
    <col min="15889" max="15889" width="17.42578125" style="210" customWidth="1"/>
    <col min="15890" max="15892" width="16.5703125" style="210" customWidth="1"/>
    <col min="15893" max="15893" width="8.7109375" style="210"/>
    <col min="15894" max="15894" width="16.5703125" style="210" customWidth="1"/>
    <col min="15895" max="16133" width="8.7109375" style="210"/>
    <col min="16134" max="16134" width="42.42578125" style="210" customWidth="1"/>
    <col min="16135" max="16135" width="2.42578125" style="210" customWidth="1"/>
    <col min="16136" max="16136" width="12.140625" style="210" customWidth="1"/>
    <col min="16137" max="16137" width="2.42578125" style="210" customWidth="1"/>
    <col min="16138" max="16138" width="12.42578125" style="210" bestFit="1" customWidth="1"/>
    <col min="16139" max="16139" width="2.85546875" style="210" customWidth="1"/>
    <col min="16140" max="16140" width="11.42578125" style="210" customWidth="1"/>
    <col min="16141" max="16141" width="2.42578125" style="210" customWidth="1"/>
    <col min="16142" max="16142" width="12.140625" style="210" customWidth="1"/>
    <col min="16143" max="16143" width="2.42578125" style="210" customWidth="1"/>
    <col min="16144" max="16144" width="11.42578125" style="210" customWidth="1"/>
    <col min="16145" max="16145" width="17.42578125" style="210" customWidth="1"/>
    <col min="16146" max="16148" width="16.5703125" style="210" customWidth="1"/>
    <col min="16149" max="16149" width="8.7109375" style="210"/>
    <col min="16150" max="16150" width="16.5703125" style="210" customWidth="1"/>
    <col min="16151" max="16376" width="8.7109375" style="210"/>
    <col min="16377" max="16384" width="7.85546875" style="210" customWidth="1"/>
  </cols>
  <sheetData>
    <row r="1" spans="1:22" ht="18.75" x14ac:dyDescent="0.3">
      <c r="A1" s="416" t="str">
        <f>'Start Here'!B3</f>
        <v>ABC International</v>
      </c>
      <c r="S1" s="210"/>
      <c r="T1" s="210"/>
      <c r="V1" s="210"/>
    </row>
    <row r="2" spans="1:22" x14ac:dyDescent="0.25">
      <c r="A2" s="324" t="s">
        <v>323</v>
      </c>
      <c r="B2" s="330"/>
      <c r="C2" s="330"/>
      <c r="S2" s="210"/>
      <c r="T2" s="210"/>
      <c r="V2" s="210"/>
    </row>
    <row r="3" spans="1:22" x14ac:dyDescent="0.25">
      <c r="A3" s="210"/>
      <c r="B3" s="331"/>
      <c r="C3" s="331"/>
      <c r="D3" s="327"/>
      <c r="E3" s="194" t="s">
        <v>326</v>
      </c>
      <c r="F3" s="327"/>
      <c r="G3" s="369"/>
      <c r="H3" s="194" t="s">
        <v>328</v>
      </c>
      <c r="I3" s="327"/>
      <c r="J3" s="327"/>
      <c r="K3" s="327"/>
      <c r="M3" s="194" t="s">
        <v>329</v>
      </c>
      <c r="N3" s="327"/>
      <c r="O3" s="194" t="s">
        <v>331</v>
      </c>
      <c r="P3" s="327"/>
      <c r="Q3" s="194" t="s">
        <v>242</v>
      </c>
      <c r="R3" s="195"/>
      <c r="S3" s="210"/>
      <c r="T3" s="210"/>
      <c r="V3" s="210"/>
    </row>
    <row r="4" spans="1:22" x14ac:dyDescent="0.25">
      <c r="A4" s="324"/>
      <c r="B4" s="368" t="s">
        <v>35</v>
      </c>
      <c r="C4" s="368" t="s">
        <v>36</v>
      </c>
      <c r="D4" s="194" t="s">
        <v>37</v>
      </c>
      <c r="E4" s="194" t="s">
        <v>327</v>
      </c>
      <c r="F4" s="194" t="s">
        <v>39</v>
      </c>
      <c r="G4" s="194"/>
      <c r="H4" s="194" t="s">
        <v>40</v>
      </c>
      <c r="I4" s="194"/>
      <c r="J4" s="194" t="s">
        <v>41</v>
      </c>
      <c r="K4" s="194" t="s">
        <v>42</v>
      </c>
      <c r="L4" s="325"/>
      <c r="M4" s="194" t="s">
        <v>330</v>
      </c>
      <c r="N4" s="326"/>
      <c r="O4" s="196" t="s">
        <v>240</v>
      </c>
      <c r="P4" s="327"/>
      <c r="Q4" s="196" t="s">
        <v>241</v>
      </c>
      <c r="R4" s="197"/>
      <c r="S4" s="210"/>
      <c r="T4" s="210"/>
      <c r="V4" s="210"/>
    </row>
    <row r="5" spans="1:22" s="198" customFormat="1" ht="17.45" customHeight="1" x14ac:dyDescent="0.25">
      <c r="A5" s="333" t="s">
        <v>21</v>
      </c>
      <c r="B5" s="199"/>
      <c r="C5" s="250"/>
      <c r="D5" s="250"/>
      <c r="E5" s="250" t="s">
        <v>277</v>
      </c>
      <c r="F5" s="250"/>
      <c r="G5" s="250"/>
      <c r="H5" s="334"/>
      <c r="J5" s="199"/>
      <c r="K5" s="250" t="s">
        <v>230</v>
      </c>
      <c r="L5" s="385"/>
      <c r="M5" s="334"/>
      <c r="O5" s="199" t="s">
        <v>2</v>
      </c>
      <c r="P5" s="200"/>
      <c r="Q5" s="201" t="s">
        <v>234</v>
      </c>
      <c r="R5" s="202"/>
      <c r="S5" s="209"/>
    </row>
    <row r="6" spans="1:22" s="241" customFormat="1" ht="58.5" thickBot="1" x14ac:dyDescent="0.3">
      <c r="A6" s="203" t="s">
        <v>231</v>
      </c>
      <c r="B6" s="204" t="s">
        <v>322</v>
      </c>
      <c r="C6" s="205" t="s">
        <v>321</v>
      </c>
      <c r="D6" s="205" t="s">
        <v>324</v>
      </c>
      <c r="E6" s="205" t="s">
        <v>237</v>
      </c>
      <c r="F6" s="205" t="s">
        <v>325</v>
      </c>
      <c r="G6" s="205"/>
      <c r="H6" s="397" t="s">
        <v>188</v>
      </c>
      <c r="I6" s="206"/>
      <c r="J6" s="204" t="s">
        <v>238</v>
      </c>
      <c r="K6" s="205" t="s">
        <v>325</v>
      </c>
      <c r="L6" s="386"/>
      <c r="M6" s="397" t="s">
        <v>20</v>
      </c>
      <c r="N6" s="206"/>
      <c r="O6" s="242" t="s">
        <v>257</v>
      </c>
      <c r="P6" s="207"/>
      <c r="Q6" s="208" t="s">
        <v>333</v>
      </c>
      <c r="R6" s="328"/>
      <c r="S6" s="329"/>
    </row>
    <row r="7" spans="1:22" s="213" customFormat="1" x14ac:dyDescent="0.25">
      <c r="A7" s="335" t="s">
        <v>31</v>
      </c>
      <c r="B7" s="336">
        <v>400000</v>
      </c>
      <c r="C7" s="336">
        <v>600000</v>
      </c>
      <c r="D7" s="337">
        <v>58000</v>
      </c>
      <c r="E7" s="337">
        <f>SUM(B7:D7)</f>
        <v>1058000</v>
      </c>
      <c r="F7" s="337"/>
      <c r="G7" s="370"/>
      <c r="H7" s="338">
        <f>SUM(E7:F7)</f>
        <v>1058000</v>
      </c>
      <c r="I7" s="338" t="s">
        <v>21</v>
      </c>
      <c r="J7" s="336">
        <v>260200</v>
      </c>
      <c r="K7" s="337"/>
      <c r="L7" s="382"/>
      <c r="M7" s="215">
        <f>SUM(J7:K7)</f>
        <v>260200</v>
      </c>
      <c r="N7" s="215"/>
      <c r="O7" s="339">
        <f>E7+J7</f>
        <v>1318200</v>
      </c>
      <c r="P7" s="340"/>
      <c r="Q7" s="211">
        <f>O7-M7-H7</f>
        <v>0</v>
      </c>
      <c r="R7" s="212"/>
    </row>
    <row r="8" spans="1:22" s="213" customFormat="1" x14ac:dyDescent="0.25">
      <c r="A8" s="335" t="s">
        <v>111</v>
      </c>
      <c r="B8" s="341">
        <v>80000</v>
      </c>
      <c r="C8" s="342">
        <v>120000</v>
      </c>
      <c r="D8" s="343">
        <v>10000</v>
      </c>
      <c r="E8" s="343">
        <f>SUM(B8:D8)</f>
        <v>210000</v>
      </c>
      <c r="F8" s="343"/>
      <c r="G8" s="371"/>
      <c r="H8" s="214">
        <f>SUM(E8:F8)</f>
        <v>210000</v>
      </c>
      <c r="I8" s="338"/>
      <c r="J8" s="341">
        <v>52000</v>
      </c>
      <c r="K8" s="343"/>
      <c r="L8" s="384"/>
      <c r="M8" s="379">
        <f>SUM(J8:K8)</f>
        <v>52000</v>
      </c>
      <c r="N8" s="215"/>
      <c r="O8" s="344">
        <f>E8+J8</f>
        <v>262000</v>
      </c>
      <c r="P8" s="340"/>
      <c r="Q8" s="214">
        <f>O8-M8-H8</f>
        <v>0</v>
      </c>
      <c r="R8" s="212"/>
    </row>
    <row r="9" spans="1:22" s="213" customFormat="1" x14ac:dyDescent="0.25">
      <c r="A9" s="381" t="s">
        <v>335</v>
      </c>
      <c r="B9" s="337">
        <f>SUM(B7:B8)</f>
        <v>480000</v>
      </c>
      <c r="C9" s="337">
        <f>SUM(C7:C8)</f>
        <v>720000</v>
      </c>
      <c r="D9" s="337">
        <f>SUM(D7:D8)</f>
        <v>68000</v>
      </c>
      <c r="E9" s="337">
        <f>SUM(E7:E8)</f>
        <v>1268000</v>
      </c>
      <c r="F9" s="337">
        <f>SUM(F7:F8)</f>
        <v>0</v>
      </c>
      <c r="G9" s="370"/>
      <c r="H9" s="338">
        <f>SUM(H7:H8)</f>
        <v>1268000</v>
      </c>
      <c r="I9" s="338" t="s">
        <v>21</v>
      </c>
      <c r="J9" s="337">
        <f>SUM(J7:J8)</f>
        <v>312200</v>
      </c>
      <c r="K9" s="337">
        <f>SUM(K7:K8)</f>
        <v>0</v>
      </c>
      <c r="L9" s="382"/>
      <c r="M9" s="215">
        <f>SUM(M7:M8)</f>
        <v>312200</v>
      </c>
      <c r="N9" s="215"/>
      <c r="O9" s="339">
        <f>SUM(O7:O8)</f>
        <v>1580200</v>
      </c>
      <c r="P9" s="340"/>
      <c r="Q9" s="215">
        <f>SUM(Q7:Q8)</f>
        <v>0</v>
      </c>
      <c r="R9" s="212"/>
    </row>
    <row r="10" spans="1:22" s="213" customFormat="1" x14ac:dyDescent="0.25">
      <c r="A10" s="216"/>
      <c r="B10" s="219"/>
      <c r="C10" s="219"/>
      <c r="D10" s="219"/>
      <c r="E10" s="219"/>
      <c r="F10" s="219"/>
      <c r="G10" s="370"/>
      <c r="H10" s="323"/>
      <c r="I10" s="323"/>
      <c r="J10" s="219"/>
      <c r="K10" s="219"/>
      <c r="L10" s="382"/>
      <c r="M10" s="218"/>
      <c r="N10" s="218"/>
      <c r="O10" s="339" t="s">
        <v>21</v>
      </c>
      <c r="P10" s="340"/>
      <c r="Q10" s="215"/>
      <c r="R10" s="212"/>
    </row>
    <row r="11" spans="1:22" s="213" customFormat="1" x14ac:dyDescent="0.25">
      <c r="A11" s="220" t="s">
        <v>89</v>
      </c>
      <c r="B11" s="336"/>
      <c r="C11" s="336">
        <v>10000</v>
      </c>
      <c r="D11" s="337"/>
      <c r="E11" s="337">
        <f t="shared" ref="E11:E32" si="0">SUM(B11:D11)</f>
        <v>10000</v>
      </c>
      <c r="F11" s="337">
        <f>-E11</f>
        <v>-10000</v>
      </c>
      <c r="G11" s="382" t="s">
        <v>4</v>
      </c>
      <c r="H11" s="338">
        <f>SUM(E11:F11)</f>
        <v>0</v>
      </c>
      <c r="I11" s="338"/>
      <c r="J11" s="336"/>
      <c r="K11" s="337"/>
      <c r="L11" s="382"/>
      <c r="M11" s="215">
        <f>SUM(J11:K11)</f>
        <v>0</v>
      </c>
      <c r="N11" s="215"/>
      <c r="O11" s="339">
        <f t="shared" ref="O11:O32" si="1">E11+J11</f>
        <v>10000</v>
      </c>
      <c r="P11" s="340"/>
      <c r="Q11" s="215">
        <f t="shared" ref="Q11:Q32" si="2">O11-M11-H11</f>
        <v>10000</v>
      </c>
      <c r="R11" s="212"/>
    </row>
    <row r="12" spans="1:22" s="213" customFormat="1" x14ac:dyDescent="0.25">
      <c r="A12" s="220" t="s">
        <v>98</v>
      </c>
      <c r="B12" s="336"/>
      <c r="C12" s="336"/>
      <c r="D12" s="337"/>
      <c r="E12" s="337">
        <f t="shared" si="0"/>
        <v>0</v>
      </c>
      <c r="F12" s="336">
        <v>5000</v>
      </c>
      <c r="G12" s="383" t="s">
        <v>3</v>
      </c>
      <c r="H12" s="338">
        <f t="shared" ref="H12:H32" si="3">SUM(E12:F12)</f>
        <v>5000</v>
      </c>
      <c r="I12" s="338"/>
      <c r="J12" s="336">
        <v>6750</v>
      </c>
      <c r="K12" s="337">
        <f>-F12</f>
        <v>-5000</v>
      </c>
      <c r="L12" s="382" t="s">
        <v>3</v>
      </c>
      <c r="M12" s="215">
        <f t="shared" ref="M12:M32" si="4">SUM(J12:K12)</f>
        <v>1750</v>
      </c>
      <c r="N12" s="215"/>
      <c r="O12" s="339">
        <f t="shared" si="1"/>
        <v>6750</v>
      </c>
      <c r="P12" s="340"/>
      <c r="Q12" s="215">
        <f t="shared" si="2"/>
        <v>0</v>
      </c>
      <c r="R12" s="212"/>
    </row>
    <row r="13" spans="1:22" s="213" customFormat="1" x14ac:dyDescent="0.25">
      <c r="A13" s="220" t="s">
        <v>5</v>
      </c>
      <c r="B13" s="336">
        <v>24535</v>
      </c>
      <c r="C13" s="336">
        <v>50000</v>
      </c>
      <c r="D13" s="337">
        <v>2500</v>
      </c>
      <c r="E13" s="337">
        <f t="shared" si="0"/>
        <v>77035</v>
      </c>
      <c r="F13" s="337"/>
      <c r="G13" s="382"/>
      <c r="H13" s="338">
        <f t="shared" si="3"/>
        <v>77035</v>
      </c>
      <c r="I13" s="338"/>
      <c r="J13" s="336">
        <v>6774</v>
      </c>
      <c r="K13" s="337"/>
      <c r="L13" s="382"/>
      <c r="M13" s="215">
        <f t="shared" si="4"/>
        <v>6774</v>
      </c>
      <c r="N13" s="215"/>
      <c r="O13" s="339">
        <f t="shared" si="1"/>
        <v>83809</v>
      </c>
      <c r="P13" s="340"/>
      <c r="Q13" s="215">
        <f t="shared" si="2"/>
        <v>0</v>
      </c>
      <c r="R13" s="212"/>
    </row>
    <row r="14" spans="1:22" s="213" customFormat="1" x14ac:dyDescent="0.25">
      <c r="A14" s="220" t="s">
        <v>96</v>
      </c>
      <c r="B14" s="336"/>
      <c r="C14" s="336">
        <v>8000</v>
      </c>
      <c r="D14" s="337"/>
      <c r="E14" s="337">
        <f t="shared" si="0"/>
        <v>8000</v>
      </c>
      <c r="F14" s="337">
        <f>-E14</f>
        <v>-8000</v>
      </c>
      <c r="G14" s="382" t="s">
        <v>288</v>
      </c>
      <c r="H14" s="338">
        <f t="shared" si="3"/>
        <v>0</v>
      </c>
      <c r="I14" s="338"/>
      <c r="J14" s="336"/>
      <c r="K14" s="337"/>
      <c r="L14" s="382"/>
      <c r="M14" s="215">
        <f t="shared" si="4"/>
        <v>0</v>
      </c>
      <c r="N14" s="215"/>
      <c r="O14" s="339">
        <f t="shared" si="1"/>
        <v>8000</v>
      </c>
      <c r="P14" s="340"/>
      <c r="Q14" s="215">
        <f t="shared" si="2"/>
        <v>8000</v>
      </c>
      <c r="R14" s="212"/>
    </row>
    <row r="15" spans="1:22" s="213" customFormat="1" x14ac:dyDescent="0.25">
      <c r="A15" s="221" t="s">
        <v>53</v>
      </c>
      <c r="B15" s="336">
        <v>1600</v>
      </c>
      <c r="C15" s="336">
        <v>2000</v>
      </c>
      <c r="D15" s="337">
        <v>430</v>
      </c>
      <c r="E15" s="337">
        <f t="shared" si="0"/>
        <v>4030</v>
      </c>
      <c r="F15" s="337"/>
      <c r="G15" s="382"/>
      <c r="H15" s="338">
        <f t="shared" si="3"/>
        <v>4030</v>
      </c>
      <c r="I15" s="338"/>
      <c r="J15" s="336">
        <v>1900</v>
      </c>
      <c r="K15" s="337"/>
      <c r="L15" s="382"/>
      <c r="M15" s="215">
        <f t="shared" si="4"/>
        <v>1900</v>
      </c>
      <c r="N15" s="215"/>
      <c r="O15" s="339">
        <f t="shared" si="1"/>
        <v>5930</v>
      </c>
      <c r="P15" s="340"/>
      <c r="Q15" s="215">
        <f t="shared" si="2"/>
        <v>0</v>
      </c>
      <c r="R15" s="212"/>
    </row>
    <row r="16" spans="1:22" s="213" customFormat="1" x14ac:dyDescent="0.25">
      <c r="A16" s="221" t="s">
        <v>51</v>
      </c>
      <c r="B16" s="336">
        <v>35000</v>
      </c>
      <c r="C16" s="336">
        <v>19000</v>
      </c>
      <c r="D16" s="337">
        <v>200</v>
      </c>
      <c r="E16" s="337">
        <f t="shared" si="0"/>
        <v>54200</v>
      </c>
      <c r="F16" s="337"/>
      <c r="G16" s="382"/>
      <c r="H16" s="338">
        <f t="shared" si="3"/>
        <v>54200</v>
      </c>
      <c r="I16" s="338"/>
      <c r="J16" s="336">
        <v>8900</v>
      </c>
      <c r="K16" s="337"/>
      <c r="L16" s="382"/>
      <c r="M16" s="215">
        <f t="shared" si="4"/>
        <v>8900</v>
      </c>
      <c r="N16" s="215"/>
      <c r="O16" s="339">
        <f t="shared" si="1"/>
        <v>63100</v>
      </c>
      <c r="P16" s="340"/>
      <c r="Q16" s="215">
        <f t="shared" si="2"/>
        <v>0</v>
      </c>
      <c r="R16" s="212"/>
    </row>
    <row r="17" spans="1:18" s="213" customFormat="1" x14ac:dyDescent="0.25">
      <c r="A17" s="221" t="s">
        <v>47</v>
      </c>
      <c r="B17" s="336">
        <v>2000</v>
      </c>
      <c r="C17" s="336">
        <v>10000</v>
      </c>
      <c r="D17" s="337">
        <v>1090</v>
      </c>
      <c r="E17" s="337">
        <f t="shared" si="0"/>
        <v>13090</v>
      </c>
      <c r="F17" s="337"/>
      <c r="G17" s="382"/>
      <c r="H17" s="338">
        <f t="shared" si="3"/>
        <v>13090</v>
      </c>
      <c r="I17" s="338"/>
      <c r="J17" s="336">
        <v>2600</v>
      </c>
      <c r="K17" s="337"/>
      <c r="L17" s="382"/>
      <c r="M17" s="215">
        <f t="shared" si="4"/>
        <v>2600</v>
      </c>
      <c r="N17" s="215"/>
      <c r="O17" s="339">
        <f t="shared" si="1"/>
        <v>15690</v>
      </c>
      <c r="P17" s="340"/>
      <c r="Q17" s="215">
        <f t="shared" si="2"/>
        <v>0</v>
      </c>
      <c r="R17" s="212"/>
    </row>
    <row r="18" spans="1:18" s="213" customFormat="1" x14ac:dyDescent="0.25">
      <c r="A18" s="220" t="s">
        <v>93</v>
      </c>
      <c r="B18" s="336"/>
      <c r="C18" s="336">
        <v>500</v>
      </c>
      <c r="D18" s="337"/>
      <c r="E18" s="337">
        <f t="shared" si="0"/>
        <v>500</v>
      </c>
      <c r="F18" s="337">
        <f>-E18</f>
        <v>-500</v>
      </c>
      <c r="G18" s="382" t="s">
        <v>293</v>
      </c>
      <c r="H18" s="338">
        <f t="shared" si="3"/>
        <v>0</v>
      </c>
      <c r="I18" s="338"/>
      <c r="J18" s="336">
        <v>2030</v>
      </c>
      <c r="K18" s="337">
        <f>-J18</f>
        <v>-2030</v>
      </c>
      <c r="L18" s="382" t="s">
        <v>293</v>
      </c>
      <c r="M18" s="215">
        <f t="shared" si="4"/>
        <v>0</v>
      </c>
      <c r="N18" s="215"/>
      <c r="O18" s="339">
        <f t="shared" si="1"/>
        <v>2530</v>
      </c>
      <c r="P18" s="340"/>
      <c r="Q18" s="215">
        <f t="shared" si="2"/>
        <v>2530</v>
      </c>
      <c r="R18" s="212"/>
    </row>
    <row r="19" spans="1:18" s="213" customFormat="1" x14ac:dyDescent="0.25">
      <c r="A19" s="221" t="s">
        <v>113</v>
      </c>
      <c r="B19" s="336">
        <v>4510</v>
      </c>
      <c r="C19" s="336">
        <v>12000</v>
      </c>
      <c r="D19" s="337"/>
      <c r="E19" s="337">
        <f t="shared" si="0"/>
        <v>16510</v>
      </c>
      <c r="F19" s="337"/>
      <c r="G19" s="382"/>
      <c r="H19" s="338">
        <f t="shared" si="3"/>
        <v>16510</v>
      </c>
      <c r="I19" s="338"/>
      <c r="J19" s="336">
        <v>678</v>
      </c>
      <c r="K19" s="337"/>
      <c r="L19" s="382"/>
      <c r="M19" s="215">
        <f t="shared" si="4"/>
        <v>678</v>
      </c>
      <c r="N19" s="215"/>
      <c r="O19" s="339">
        <f t="shared" si="1"/>
        <v>17188</v>
      </c>
      <c r="P19" s="340"/>
      <c r="Q19" s="215">
        <f t="shared" si="2"/>
        <v>0</v>
      </c>
      <c r="R19" s="212"/>
    </row>
    <row r="20" spans="1:18" s="213" customFormat="1" x14ac:dyDescent="0.25">
      <c r="A20" s="220" t="s">
        <v>48</v>
      </c>
      <c r="B20" s="336">
        <v>42000</v>
      </c>
      <c r="C20" s="336">
        <v>200000</v>
      </c>
      <c r="D20" s="337">
        <v>23000</v>
      </c>
      <c r="E20" s="337">
        <f t="shared" si="0"/>
        <v>265000</v>
      </c>
      <c r="F20" s="337"/>
      <c r="G20" s="382"/>
      <c r="H20" s="338">
        <f t="shared" si="3"/>
        <v>265000</v>
      </c>
      <c r="I20" s="338"/>
      <c r="J20" s="336">
        <v>65000</v>
      </c>
      <c r="K20" s="337"/>
      <c r="L20" s="382"/>
      <c r="M20" s="215">
        <f t="shared" si="4"/>
        <v>65000</v>
      </c>
      <c r="N20" s="215"/>
      <c r="O20" s="339">
        <f t="shared" si="1"/>
        <v>330000</v>
      </c>
      <c r="P20" s="340"/>
      <c r="Q20" s="215">
        <f t="shared" si="2"/>
        <v>0</v>
      </c>
      <c r="R20" s="212"/>
    </row>
    <row r="21" spans="1:18" s="213" customFormat="1" x14ac:dyDescent="0.25">
      <c r="A21" s="221" t="s">
        <v>46</v>
      </c>
      <c r="B21" s="336">
        <v>25000</v>
      </c>
      <c r="C21" s="336">
        <v>65000</v>
      </c>
      <c r="D21" s="337"/>
      <c r="E21" s="337">
        <f t="shared" si="0"/>
        <v>90000</v>
      </c>
      <c r="F21" s="337"/>
      <c r="G21" s="382"/>
      <c r="H21" s="338">
        <f t="shared" si="3"/>
        <v>90000</v>
      </c>
      <c r="I21" s="338"/>
      <c r="J21" s="336"/>
      <c r="K21" s="337"/>
      <c r="L21" s="382"/>
      <c r="M21" s="215">
        <f t="shared" si="4"/>
        <v>0</v>
      </c>
      <c r="N21" s="215"/>
      <c r="O21" s="339">
        <f t="shared" si="1"/>
        <v>90000</v>
      </c>
      <c r="P21" s="340"/>
      <c r="Q21" s="215">
        <f t="shared" si="2"/>
        <v>0</v>
      </c>
      <c r="R21" s="212"/>
    </row>
    <row r="22" spans="1:18" s="213" customFormat="1" x14ac:dyDescent="0.25">
      <c r="A22" s="220" t="s">
        <v>97</v>
      </c>
      <c r="B22" s="336">
        <v>0</v>
      </c>
      <c r="C22" s="336"/>
      <c r="D22" s="337"/>
      <c r="E22" s="337">
        <f t="shared" si="0"/>
        <v>0</v>
      </c>
      <c r="F22" s="337"/>
      <c r="G22" s="382"/>
      <c r="H22" s="338">
        <f t="shared" si="3"/>
        <v>0</v>
      </c>
      <c r="I22" s="338"/>
      <c r="J22" s="336">
        <v>250</v>
      </c>
      <c r="K22" s="337">
        <f>-J22</f>
        <v>-250</v>
      </c>
      <c r="L22" s="382" t="s">
        <v>287</v>
      </c>
      <c r="M22" s="215">
        <f t="shared" si="4"/>
        <v>0</v>
      </c>
      <c r="N22" s="215"/>
      <c r="O22" s="339">
        <f t="shared" si="1"/>
        <v>250</v>
      </c>
      <c r="P22" s="340"/>
      <c r="Q22" s="215">
        <f t="shared" si="2"/>
        <v>250</v>
      </c>
      <c r="R22" s="212"/>
    </row>
    <row r="23" spans="1:18" s="213" customFormat="1" x14ac:dyDescent="0.25">
      <c r="A23" s="220" t="s">
        <v>49</v>
      </c>
      <c r="B23" s="336">
        <v>1500</v>
      </c>
      <c r="C23" s="336">
        <v>13000</v>
      </c>
      <c r="D23" s="337">
        <v>16700</v>
      </c>
      <c r="E23" s="337">
        <f t="shared" si="0"/>
        <v>31200</v>
      </c>
      <c r="F23" s="337"/>
      <c r="G23" s="382"/>
      <c r="H23" s="338">
        <f t="shared" si="3"/>
        <v>31200</v>
      </c>
      <c r="I23" s="338"/>
      <c r="J23" s="336">
        <v>8500</v>
      </c>
      <c r="K23" s="337"/>
      <c r="L23" s="382"/>
      <c r="M23" s="215">
        <f t="shared" si="4"/>
        <v>8500</v>
      </c>
      <c r="N23" s="215"/>
      <c r="O23" s="339">
        <f t="shared" si="1"/>
        <v>39700</v>
      </c>
      <c r="P23" s="340"/>
      <c r="Q23" s="215">
        <f t="shared" si="2"/>
        <v>0</v>
      </c>
      <c r="R23" s="212"/>
    </row>
    <row r="24" spans="1:18" s="213" customFormat="1" x14ac:dyDescent="0.25">
      <c r="A24" s="220" t="s">
        <v>50</v>
      </c>
      <c r="B24" s="336">
        <v>6000</v>
      </c>
      <c r="C24" s="336">
        <v>15000</v>
      </c>
      <c r="D24" s="337">
        <v>1300</v>
      </c>
      <c r="E24" s="337">
        <f t="shared" si="0"/>
        <v>22300</v>
      </c>
      <c r="F24" s="337"/>
      <c r="G24" s="382"/>
      <c r="H24" s="338">
        <f t="shared" si="3"/>
        <v>22300</v>
      </c>
      <c r="I24" s="338"/>
      <c r="J24" s="336">
        <v>3000</v>
      </c>
      <c r="K24" s="337"/>
      <c r="L24" s="382"/>
      <c r="M24" s="215">
        <f t="shared" si="4"/>
        <v>3000</v>
      </c>
      <c r="N24" s="215"/>
      <c r="O24" s="339">
        <f t="shared" si="1"/>
        <v>25300</v>
      </c>
      <c r="P24" s="340"/>
      <c r="Q24" s="215">
        <f t="shared" si="2"/>
        <v>0</v>
      </c>
      <c r="R24" s="212"/>
    </row>
    <row r="25" spans="1:18" s="213" customFormat="1" x14ac:dyDescent="0.25">
      <c r="A25" s="221" t="s">
        <v>258</v>
      </c>
      <c r="B25" s="336">
        <v>75000</v>
      </c>
      <c r="C25" s="336">
        <v>25000</v>
      </c>
      <c r="D25" s="337">
        <v>8000</v>
      </c>
      <c r="E25" s="337">
        <f t="shared" si="0"/>
        <v>108000</v>
      </c>
      <c r="F25" s="337">
        <f>-D25</f>
        <v>-8000</v>
      </c>
      <c r="G25" s="382" t="s">
        <v>289</v>
      </c>
      <c r="H25" s="338">
        <f t="shared" si="3"/>
        <v>100000</v>
      </c>
      <c r="I25" s="338"/>
      <c r="J25" s="336">
        <v>77000</v>
      </c>
      <c r="K25" s="337">
        <v>-8500</v>
      </c>
      <c r="L25" s="382" t="s">
        <v>289</v>
      </c>
      <c r="M25" s="215">
        <f t="shared" si="4"/>
        <v>68500</v>
      </c>
      <c r="N25" s="215"/>
      <c r="O25" s="339">
        <f t="shared" si="1"/>
        <v>185000</v>
      </c>
      <c r="P25" s="340"/>
      <c r="Q25" s="215">
        <f t="shared" si="2"/>
        <v>16500</v>
      </c>
      <c r="R25" s="212"/>
    </row>
    <row r="26" spans="1:18" s="213" customFormat="1" x14ac:dyDescent="0.25">
      <c r="A26" s="221" t="s">
        <v>259</v>
      </c>
      <c r="B26" s="336">
        <v>100000</v>
      </c>
      <c r="C26" s="336">
        <v>10000</v>
      </c>
      <c r="D26" s="337"/>
      <c r="E26" s="337">
        <f t="shared" si="0"/>
        <v>110000</v>
      </c>
      <c r="F26" s="337"/>
      <c r="G26" s="382"/>
      <c r="H26" s="338">
        <f t="shared" si="3"/>
        <v>110000</v>
      </c>
      <c r="I26" s="338"/>
      <c r="J26" s="336"/>
      <c r="K26" s="337"/>
      <c r="L26" s="382"/>
      <c r="M26" s="215">
        <f t="shared" si="4"/>
        <v>0</v>
      </c>
      <c r="N26" s="215"/>
      <c r="O26" s="339">
        <f t="shared" si="1"/>
        <v>110000</v>
      </c>
      <c r="P26" s="340"/>
      <c r="Q26" s="215">
        <f t="shared" si="2"/>
        <v>0</v>
      </c>
      <c r="R26" s="212"/>
    </row>
    <row r="27" spans="1:18" s="213" customFormat="1" x14ac:dyDescent="0.25">
      <c r="A27" s="220" t="s">
        <v>54</v>
      </c>
      <c r="B27" s="336">
        <v>10000</v>
      </c>
      <c r="C27" s="336">
        <v>70000</v>
      </c>
      <c r="D27" s="337">
        <v>4500</v>
      </c>
      <c r="E27" s="337">
        <f t="shared" si="0"/>
        <v>84500</v>
      </c>
      <c r="F27" s="337"/>
      <c r="G27" s="382"/>
      <c r="H27" s="338">
        <f t="shared" si="3"/>
        <v>84500</v>
      </c>
      <c r="I27" s="338"/>
      <c r="J27" s="336">
        <v>6900</v>
      </c>
      <c r="K27" s="337"/>
      <c r="L27" s="382"/>
      <c r="M27" s="215">
        <f t="shared" si="4"/>
        <v>6900</v>
      </c>
      <c r="N27" s="215"/>
      <c r="O27" s="339">
        <f t="shared" si="1"/>
        <v>91400</v>
      </c>
      <c r="P27" s="340"/>
      <c r="Q27" s="215">
        <f t="shared" si="2"/>
        <v>0</v>
      </c>
      <c r="R27" s="212"/>
    </row>
    <row r="28" spans="1:18" s="213" customFormat="1" x14ac:dyDescent="0.25">
      <c r="A28" s="221" t="s">
        <v>285</v>
      </c>
      <c r="B28" s="336">
        <f>180000-25005</f>
        <v>154995</v>
      </c>
      <c r="C28" s="336">
        <v>25005</v>
      </c>
      <c r="D28" s="337">
        <v>14000</v>
      </c>
      <c r="E28" s="337">
        <f t="shared" si="0"/>
        <v>194000</v>
      </c>
      <c r="F28" s="337"/>
      <c r="G28" s="382"/>
      <c r="H28" s="338">
        <f t="shared" si="3"/>
        <v>194000</v>
      </c>
      <c r="I28" s="338"/>
      <c r="J28" s="336">
        <v>26000</v>
      </c>
      <c r="K28" s="337"/>
      <c r="L28" s="382"/>
      <c r="M28" s="215">
        <f t="shared" si="4"/>
        <v>26000</v>
      </c>
      <c r="N28" s="215"/>
      <c r="O28" s="339">
        <f t="shared" si="1"/>
        <v>220000</v>
      </c>
      <c r="P28" s="340"/>
      <c r="Q28" s="215">
        <f t="shared" si="2"/>
        <v>0</v>
      </c>
      <c r="R28" s="212"/>
    </row>
    <row r="29" spans="1:18" s="213" customFormat="1" x14ac:dyDescent="0.25">
      <c r="A29" s="221" t="s">
        <v>311</v>
      </c>
      <c r="B29" s="336">
        <v>115000</v>
      </c>
      <c r="C29" s="336"/>
      <c r="D29" s="337"/>
      <c r="E29" s="337">
        <f t="shared" si="0"/>
        <v>115000</v>
      </c>
      <c r="F29" s="337">
        <f>-'Exh D-Subawards $25K'!K22</f>
        <v>-90000</v>
      </c>
      <c r="G29" s="382" t="s">
        <v>294</v>
      </c>
      <c r="H29" s="338">
        <f t="shared" si="3"/>
        <v>25000</v>
      </c>
      <c r="I29" s="338"/>
      <c r="J29" s="336"/>
      <c r="K29" s="337"/>
      <c r="L29" s="382"/>
      <c r="M29" s="215">
        <f t="shared" si="4"/>
        <v>0</v>
      </c>
      <c r="N29" s="215"/>
      <c r="O29" s="339">
        <f t="shared" si="1"/>
        <v>115000</v>
      </c>
      <c r="P29" s="340"/>
      <c r="Q29" s="215">
        <f t="shared" si="2"/>
        <v>90000</v>
      </c>
      <c r="R29" s="212"/>
    </row>
    <row r="30" spans="1:18" s="213" customFormat="1" x14ac:dyDescent="0.25">
      <c r="A30" s="221" t="s">
        <v>52</v>
      </c>
      <c r="B30" s="336">
        <v>4200</v>
      </c>
      <c r="C30" s="336">
        <v>8000</v>
      </c>
      <c r="D30" s="337">
        <v>11900</v>
      </c>
      <c r="E30" s="337">
        <f t="shared" si="0"/>
        <v>24100</v>
      </c>
      <c r="F30" s="337"/>
      <c r="G30" s="382"/>
      <c r="H30" s="338">
        <f t="shared" si="3"/>
        <v>24100</v>
      </c>
      <c r="I30" s="338"/>
      <c r="J30" s="336">
        <v>6000</v>
      </c>
      <c r="K30" s="337"/>
      <c r="L30" s="382"/>
      <c r="M30" s="215">
        <f t="shared" si="4"/>
        <v>6000</v>
      </c>
      <c r="N30" s="215"/>
      <c r="O30" s="339">
        <f t="shared" si="1"/>
        <v>30100</v>
      </c>
      <c r="P30" s="340"/>
      <c r="Q30" s="215">
        <f t="shared" si="2"/>
        <v>0</v>
      </c>
      <c r="R30" s="212"/>
    </row>
    <row r="31" spans="1:18" s="213" customFormat="1" x14ac:dyDescent="0.25">
      <c r="A31" s="221" t="s">
        <v>90</v>
      </c>
      <c r="B31" s="336">
        <v>35000</v>
      </c>
      <c r="C31" s="336">
        <v>15000</v>
      </c>
      <c r="D31" s="337">
        <v>1380</v>
      </c>
      <c r="E31" s="337">
        <f t="shared" si="0"/>
        <v>51380</v>
      </c>
      <c r="F31" s="337"/>
      <c r="G31" s="382"/>
      <c r="H31" s="338">
        <f t="shared" si="3"/>
        <v>51380</v>
      </c>
      <c r="I31" s="338"/>
      <c r="J31" s="336">
        <v>6400</v>
      </c>
      <c r="K31" s="337">
        <v>-900</v>
      </c>
      <c r="L31" s="382" t="s">
        <v>290</v>
      </c>
      <c r="M31" s="215">
        <f t="shared" si="4"/>
        <v>5500</v>
      </c>
      <c r="N31" s="215"/>
      <c r="O31" s="339">
        <f t="shared" si="1"/>
        <v>57780</v>
      </c>
      <c r="P31" s="340"/>
      <c r="Q31" s="215">
        <f t="shared" si="2"/>
        <v>900</v>
      </c>
      <c r="R31" s="212"/>
    </row>
    <row r="32" spans="1:18" s="213" customFormat="1" x14ac:dyDescent="0.25">
      <c r="A32" s="221" t="s">
        <v>110</v>
      </c>
      <c r="B32" s="341"/>
      <c r="C32" s="342"/>
      <c r="D32" s="343"/>
      <c r="E32" s="343">
        <f t="shared" si="0"/>
        <v>0</v>
      </c>
      <c r="F32" s="343">
        <v>10000</v>
      </c>
      <c r="G32" s="384" t="s">
        <v>286</v>
      </c>
      <c r="H32" s="214">
        <f t="shared" si="3"/>
        <v>10000</v>
      </c>
      <c r="I32" s="338"/>
      <c r="J32" s="341"/>
      <c r="K32" s="343"/>
      <c r="L32" s="384"/>
      <c r="M32" s="379">
        <f t="shared" si="4"/>
        <v>0</v>
      </c>
      <c r="N32" s="215"/>
      <c r="O32" s="379">
        <f t="shared" si="1"/>
        <v>0</v>
      </c>
      <c r="P32" s="340"/>
      <c r="Q32" s="379">
        <f t="shared" si="2"/>
        <v>-10000</v>
      </c>
      <c r="R32" s="212"/>
    </row>
    <row r="33" spans="1:22" s="213" customFormat="1" x14ac:dyDescent="0.25">
      <c r="A33" s="380" t="s">
        <v>334</v>
      </c>
      <c r="B33" s="225">
        <f>SUM(B11:B32)</f>
        <v>636340</v>
      </c>
      <c r="C33" s="225">
        <f>SUM(C11:C32)</f>
        <v>557505</v>
      </c>
      <c r="D33" s="225">
        <f>SUM(D11:D32)</f>
        <v>85000</v>
      </c>
      <c r="E33" s="225">
        <f>SUM(E11:E32)</f>
        <v>1278845</v>
      </c>
      <c r="F33" s="225">
        <f>SUM(F11:F32)</f>
        <v>-101500</v>
      </c>
      <c r="G33" s="372"/>
      <c r="H33" s="224">
        <f>SUM(H11:H32)</f>
        <v>1177345</v>
      </c>
      <c r="I33" s="224" t="s">
        <v>21</v>
      </c>
      <c r="J33" s="225">
        <f>SUM(J11:J32)</f>
        <v>228682</v>
      </c>
      <c r="K33" s="225">
        <f>SUM(K11:K32)</f>
        <v>-16680</v>
      </c>
      <c r="L33" s="387"/>
      <c r="M33" s="224">
        <f>SUM(M11:M32)</f>
        <v>212002</v>
      </c>
      <c r="N33" s="224"/>
      <c r="O33" s="225">
        <f>SUM(O11:O32)</f>
        <v>1507527</v>
      </c>
      <c r="P33" s="340"/>
      <c r="Q33" s="224">
        <f>SUM(Q11:Q32)</f>
        <v>118180</v>
      </c>
      <c r="R33" s="225"/>
    </row>
    <row r="34" spans="1:22" s="213" customFormat="1" x14ac:dyDescent="0.25">
      <c r="A34" s="221"/>
      <c r="B34" s="225"/>
      <c r="C34" s="225"/>
      <c r="D34" s="225"/>
      <c r="E34" s="225"/>
      <c r="F34" s="225"/>
      <c r="G34" s="372"/>
      <c r="H34" s="224"/>
      <c r="I34" s="224"/>
      <c r="J34" s="225"/>
      <c r="K34" s="225"/>
      <c r="L34" s="387"/>
      <c r="M34" s="224"/>
      <c r="N34" s="224"/>
      <c r="O34" s="225"/>
      <c r="P34" s="340"/>
      <c r="Q34" s="224"/>
      <c r="R34" s="225"/>
    </row>
    <row r="35" spans="1:22" s="213" customFormat="1" ht="15.75" thickBot="1" x14ac:dyDescent="0.3">
      <c r="A35" s="345" t="s">
        <v>232</v>
      </c>
      <c r="B35" s="346">
        <f>+B33+B9</f>
        <v>1116340</v>
      </c>
      <c r="C35" s="346">
        <f>+C33+C9</f>
        <v>1277505</v>
      </c>
      <c r="D35" s="346">
        <f>+D33+D9</f>
        <v>153000</v>
      </c>
      <c r="E35" s="346">
        <f>+E33+E9</f>
        <v>2546845</v>
      </c>
      <c r="F35" s="346">
        <f>+F33+F9</f>
        <v>-101500</v>
      </c>
      <c r="G35" s="373"/>
      <c r="H35" s="398">
        <f>+H33+H9</f>
        <v>2445345</v>
      </c>
      <c r="I35" s="347" t="s">
        <v>21</v>
      </c>
      <c r="J35" s="346">
        <f>+J33+J9</f>
        <v>540882</v>
      </c>
      <c r="K35" s="346">
        <f>+K33+K9</f>
        <v>-16680</v>
      </c>
      <c r="L35" s="388"/>
      <c r="M35" s="399">
        <f>+M33+M9</f>
        <v>524202</v>
      </c>
      <c r="N35" s="347"/>
      <c r="O35" s="346">
        <f>+O33+O9</f>
        <v>3087727</v>
      </c>
      <c r="P35" s="348"/>
      <c r="Q35" s="226">
        <f>Q9+Q33</f>
        <v>118180</v>
      </c>
      <c r="R35" s="227"/>
      <c r="S35" s="213" t="s">
        <v>21</v>
      </c>
    </row>
    <row r="36" spans="1:22" ht="15.75" thickTop="1" x14ac:dyDescent="0.25">
      <c r="B36" s="349"/>
      <c r="C36" s="349"/>
      <c r="D36" s="349"/>
      <c r="E36" s="349" t="s">
        <v>239</v>
      </c>
      <c r="F36" s="350"/>
      <c r="G36" s="350"/>
      <c r="H36" s="351" t="s">
        <v>248</v>
      </c>
      <c r="I36" s="352"/>
      <c r="J36" s="353" t="s">
        <v>239</v>
      </c>
      <c r="K36" s="354"/>
      <c r="L36" s="354"/>
      <c r="M36" s="351" t="s">
        <v>249</v>
      </c>
      <c r="N36" s="353"/>
      <c r="O36" s="353" t="s">
        <v>239</v>
      </c>
      <c r="P36" s="332"/>
      <c r="Q36" s="319" t="s">
        <v>250</v>
      </c>
    </row>
    <row r="37" spans="1:22" x14ac:dyDescent="0.25">
      <c r="B37" s="228"/>
      <c r="C37" s="228"/>
      <c r="D37" s="228"/>
      <c r="E37" s="228"/>
      <c r="F37" s="355"/>
      <c r="G37" s="355"/>
      <c r="H37" s="356"/>
      <c r="I37" s="357"/>
      <c r="J37" s="229"/>
      <c r="K37" s="355"/>
      <c r="L37" s="350"/>
      <c r="M37" s="217"/>
      <c r="O37" s="229"/>
    </row>
    <row r="38" spans="1:22" s="213" customFormat="1" ht="15.95" customHeight="1" x14ac:dyDescent="0.25">
      <c r="B38" s="239"/>
      <c r="C38" s="239"/>
      <c r="D38" s="191"/>
      <c r="E38" s="191"/>
      <c r="F38" s="223"/>
      <c r="G38" s="374"/>
      <c r="H38" s="223"/>
      <c r="K38" s="358"/>
      <c r="L38" s="389"/>
      <c r="M38" s="358"/>
      <c r="N38" s="235"/>
      <c r="O38" s="235"/>
      <c r="Q38" s="235"/>
      <c r="R38" s="235"/>
      <c r="S38" s="359"/>
      <c r="T38" s="359"/>
      <c r="V38" s="359"/>
    </row>
    <row r="39" spans="1:22" s="213" customFormat="1" ht="15.95" customHeight="1" x14ac:dyDescent="0.25">
      <c r="A39" s="230" t="s">
        <v>313</v>
      </c>
      <c r="B39" s="239"/>
      <c r="C39" s="231" t="s">
        <v>314</v>
      </c>
      <c r="D39" s="191"/>
      <c r="E39" s="191"/>
      <c r="F39" s="223"/>
      <c r="G39" s="374"/>
      <c r="H39" s="223"/>
      <c r="K39" s="358"/>
      <c r="L39" s="389"/>
      <c r="M39" s="358"/>
      <c r="N39" s="235"/>
      <c r="O39" s="235"/>
      <c r="Q39" s="235"/>
      <c r="R39" s="235"/>
      <c r="S39" s="359"/>
      <c r="T39" s="359"/>
      <c r="V39" s="359"/>
    </row>
    <row r="40" spans="1:22" s="213" customFormat="1" ht="15.95" customHeight="1" x14ac:dyDescent="0.25">
      <c r="A40" s="213" t="s">
        <v>312</v>
      </c>
      <c r="B40" s="239"/>
      <c r="C40" s="233" t="s">
        <v>315</v>
      </c>
      <c r="D40" s="191"/>
      <c r="E40" s="191"/>
      <c r="F40" s="223"/>
      <c r="G40" s="374"/>
      <c r="H40" s="223"/>
      <c r="K40" s="358"/>
      <c r="L40" s="389"/>
      <c r="M40" s="358"/>
      <c r="N40" s="235"/>
      <c r="O40" s="235"/>
      <c r="Q40" s="235"/>
      <c r="R40" s="235"/>
      <c r="S40" s="359"/>
      <c r="T40" s="359"/>
      <c r="V40" s="359"/>
    </row>
    <row r="41" spans="1:22" s="213" customFormat="1" ht="15.95" customHeight="1" x14ac:dyDescent="0.25">
      <c r="B41" s="239"/>
      <c r="C41" s="234" t="s">
        <v>316</v>
      </c>
      <c r="D41" s="191"/>
      <c r="E41" s="191"/>
      <c r="F41" s="223"/>
      <c r="G41" s="374"/>
      <c r="H41" s="223"/>
      <c r="K41" s="358"/>
      <c r="L41" s="389"/>
      <c r="M41" s="358"/>
      <c r="N41" s="235"/>
      <c r="O41" s="235"/>
      <c r="Q41" s="235"/>
      <c r="R41" s="235"/>
      <c r="S41" s="359"/>
      <c r="T41" s="359"/>
      <c r="V41" s="359"/>
    </row>
    <row r="42" spans="1:22" s="213" customFormat="1" ht="15" customHeight="1" x14ac:dyDescent="0.25">
      <c r="B42" s="239"/>
      <c r="C42" s="234" t="s">
        <v>317</v>
      </c>
      <c r="D42" s="191"/>
      <c r="E42" s="191"/>
      <c r="F42" s="360"/>
      <c r="G42" s="375"/>
      <c r="H42" s="361"/>
      <c r="K42" s="362"/>
      <c r="L42" s="390"/>
      <c r="M42" s="363"/>
      <c r="N42" s="364"/>
      <c r="O42" s="365"/>
      <c r="Q42" s="232"/>
      <c r="R42" s="232"/>
      <c r="T42" s="359"/>
      <c r="V42" s="359"/>
    </row>
    <row r="43" spans="1:22" s="213" customFormat="1" ht="15" customHeight="1" x14ac:dyDescent="0.25">
      <c r="B43" s="234"/>
      <c r="C43" s="234" t="s">
        <v>318</v>
      </c>
      <c r="D43" s="239"/>
      <c r="E43" s="239"/>
      <c r="F43" s="360"/>
      <c r="G43" s="375"/>
      <c r="H43" s="361"/>
      <c r="K43" s="362"/>
      <c r="L43" s="390"/>
      <c r="M43" s="222"/>
      <c r="N43" s="364"/>
      <c r="O43" s="365"/>
      <c r="Q43" s="232"/>
      <c r="R43" s="232"/>
      <c r="T43" s="359"/>
      <c r="V43" s="359"/>
    </row>
    <row r="44" spans="1:22" s="213" customFormat="1" ht="15" customHeight="1" x14ac:dyDescent="0.25">
      <c r="B44" s="234"/>
      <c r="C44" s="237" t="s">
        <v>319</v>
      </c>
      <c r="D44" s="239"/>
      <c r="E44" s="239"/>
      <c r="F44" s="360"/>
      <c r="G44" s="375"/>
      <c r="H44" s="361"/>
      <c r="K44" s="362"/>
      <c r="L44" s="390"/>
      <c r="M44" s="222"/>
      <c r="N44" s="364"/>
      <c r="O44" s="365"/>
      <c r="Q44" s="232"/>
      <c r="R44" s="232"/>
      <c r="T44" s="359"/>
      <c r="V44" s="359"/>
    </row>
    <row r="45" spans="1:22" s="213" customFormat="1" ht="15" customHeight="1" x14ac:dyDescent="0.25">
      <c r="B45" s="234"/>
      <c r="C45" s="237" t="s">
        <v>320</v>
      </c>
      <c r="F45" s="223"/>
      <c r="G45" s="374"/>
      <c r="H45" s="223"/>
      <c r="K45" s="235"/>
      <c r="L45" s="391"/>
      <c r="M45" s="235"/>
      <c r="N45" s="235"/>
      <c r="O45" s="235"/>
      <c r="Q45" s="235"/>
      <c r="R45" s="235"/>
      <c r="T45" s="359"/>
      <c r="V45" s="359"/>
    </row>
    <row r="46" spans="1:22" s="213" customFormat="1" ht="15" customHeight="1" x14ac:dyDescent="0.25">
      <c r="B46" s="234"/>
      <c r="C46" s="239" t="s">
        <v>291</v>
      </c>
      <c r="G46" s="376"/>
      <c r="L46" s="392"/>
      <c r="R46" s="236"/>
      <c r="T46" s="359"/>
      <c r="V46" s="359"/>
    </row>
    <row r="47" spans="1:22" s="213" customFormat="1" ht="15.75" customHeight="1" x14ac:dyDescent="0.25">
      <c r="B47" s="234"/>
      <c r="C47" s="238" t="s">
        <v>292</v>
      </c>
      <c r="G47" s="376"/>
      <c r="L47" s="392"/>
      <c r="P47" s="238"/>
      <c r="R47" s="236"/>
      <c r="S47" s="210"/>
      <c r="T47" s="359"/>
      <c r="V47" s="359"/>
    </row>
    <row r="48" spans="1:22" s="213" customFormat="1" ht="15.75" customHeight="1" x14ac:dyDescent="0.25">
      <c r="B48" s="234"/>
      <c r="C48" s="234"/>
      <c r="G48" s="376"/>
      <c r="L48" s="392"/>
      <c r="P48" s="238"/>
      <c r="R48" s="236"/>
      <c r="S48" s="210"/>
      <c r="T48" s="359"/>
      <c r="V48" s="359"/>
    </row>
    <row r="49" spans="1:22" ht="15.75" customHeight="1" x14ac:dyDescent="0.25">
      <c r="A49" s="210"/>
      <c r="B49" s="217"/>
      <c r="C49" s="217"/>
      <c r="D49" s="213"/>
      <c r="E49" s="213"/>
      <c r="F49" s="213"/>
      <c r="G49" s="376"/>
      <c r="H49" s="213"/>
      <c r="I49" s="213"/>
    </row>
    <row r="50" spans="1:22" x14ac:dyDescent="0.25">
      <c r="A50" s="210"/>
      <c r="B50" s="366"/>
      <c r="C50" s="366"/>
      <c r="D50" s="213"/>
      <c r="E50" s="213"/>
      <c r="F50" s="213"/>
      <c r="G50" s="376"/>
      <c r="H50" s="213"/>
      <c r="I50" s="213"/>
      <c r="J50" s="213"/>
    </row>
    <row r="51" spans="1:22" x14ac:dyDescent="0.25">
      <c r="A51" s="193"/>
      <c r="D51" s="367"/>
      <c r="E51" s="367"/>
    </row>
    <row r="52" spans="1:22" x14ac:dyDescent="0.25">
      <c r="A52" s="213"/>
      <c r="B52" s="240" t="s">
        <v>21</v>
      </c>
      <c r="C52" s="240"/>
      <c r="F52" s="210"/>
      <c r="G52" s="377"/>
      <c r="H52" s="210"/>
      <c r="I52" s="210"/>
      <c r="J52" s="210"/>
      <c r="K52" s="210"/>
      <c r="L52" s="393"/>
      <c r="M52" s="210"/>
      <c r="N52" s="210"/>
      <c r="O52" s="210"/>
      <c r="P52" s="210"/>
      <c r="Q52" s="210"/>
      <c r="R52" s="197"/>
    </row>
    <row r="53" spans="1:22" x14ac:dyDescent="0.25">
      <c r="A53" s="210"/>
      <c r="B53" s="210"/>
      <c r="C53" s="210"/>
      <c r="S53" s="210"/>
      <c r="T53" s="210"/>
      <c r="V53" s="210"/>
    </row>
    <row r="54" spans="1:22" x14ac:dyDescent="0.25">
      <c r="A54" s="210"/>
      <c r="B54" s="210"/>
      <c r="C54" s="210"/>
      <c r="D54" s="210"/>
      <c r="E54" s="210"/>
      <c r="S54" s="210"/>
      <c r="T54" s="210"/>
      <c r="V54" s="210"/>
    </row>
    <row r="55" spans="1:22" x14ac:dyDescent="0.25">
      <c r="A55" s="210"/>
      <c r="B55" s="210"/>
      <c r="C55" s="210"/>
      <c r="D55" s="210"/>
      <c r="E55" s="210"/>
      <c r="S55" s="210"/>
      <c r="T55" s="210"/>
      <c r="V55" s="210"/>
    </row>
    <row r="56" spans="1:22" x14ac:dyDescent="0.25">
      <c r="A56" s="210"/>
      <c r="B56" s="210"/>
      <c r="C56" s="210"/>
      <c r="D56" s="210"/>
      <c r="E56" s="210"/>
      <c r="F56" s="210"/>
      <c r="G56" s="377"/>
      <c r="H56" s="210"/>
      <c r="I56" s="210"/>
      <c r="J56" s="210"/>
      <c r="K56" s="210"/>
      <c r="L56" s="393"/>
      <c r="M56" s="210"/>
      <c r="N56" s="210"/>
      <c r="O56" s="210"/>
      <c r="P56" s="210"/>
      <c r="Q56" s="210"/>
      <c r="R56" s="197"/>
      <c r="S56" s="210"/>
      <c r="T56" s="210"/>
      <c r="V56" s="210"/>
    </row>
    <row r="57" spans="1:22" x14ac:dyDescent="0.25">
      <c r="D57" s="210"/>
      <c r="E57" s="210"/>
      <c r="F57" s="210"/>
      <c r="G57" s="377"/>
      <c r="H57" s="210"/>
      <c r="I57" s="210"/>
      <c r="J57" s="210"/>
      <c r="K57" s="210"/>
      <c r="L57" s="393"/>
      <c r="M57" s="210"/>
      <c r="N57" s="210"/>
      <c r="O57" s="210"/>
      <c r="P57" s="210"/>
      <c r="Q57" s="210"/>
      <c r="R57" s="197"/>
      <c r="S57" s="210"/>
      <c r="T57" s="210"/>
      <c r="V57" s="210"/>
    </row>
    <row r="58" spans="1:22" x14ac:dyDescent="0.25">
      <c r="D58" s="210"/>
      <c r="E58" s="210"/>
      <c r="F58" s="210"/>
      <c r="G58" s="377"/>
      <c r="H58" s="210"/>
      <c r="I58" s="210"/>
      <c r="J58" s="210"/>
      <c r="K58" s="210"/>
      <c r="L58" s="393"/>
      <c r="M58" s="210"/>
      <c r="N58" s="210"/>
      <c r="O58" s="210"/>
      <c r="P58" s="210"/>
      <c r="Q58" s="210"/>
      <c r="R58" s="197"/>
      <c r="S58" s="210"/>
      <c r="T58" s="210"/>
      <c r="V58" s="210"/>
    </row>
    <row r="59" spans="1:22" x14ac:dyDescent="0.25">
      <c r="F59" s="210"/>
      <c r="G59" s="377"/>
      <c r="H59" s="210"/>
      <c r="I59" s="210"/>
      <c r="J59" s="210"/>
      <c r="K59" s="210"/>
      <c r="L59" s="393"/>
      <c r="M59" s="210"/>
      <c r="N59" s="210"/>
      <c r="O59" s="210"/>
      <c r="P59" s="210"/>
      <c r="Q59" s="210"/>
      <c r="R59" s="197"/>
    </row>
    <row r="60" spans="1:22" x14ac:dyDescent="0.25">
      <c r="F60" s="210"/>
      <c r="G60" s="377"/>
      <c r="H60" s="210"/>
      <c r="I60" s="210"/>
      <c r="J60" s="210"/>
      <c r="K60" s="210"/>
      <c r="L60" s="393"/>
      <c r="M60" s="210"/>
      <c r="N60" s="210"/>
      <c r="O60" s="210"/>
      <c r="P60" s="210"/>
      <c r="Q60" s="210"/>
      <c r="R60" s="197"/>
    </row>
    <row r="61" spans="1:22" x14ac:dyDescent="0.25">
      <c r="F61" s="210"/>
      <c r="G61" s="377"/>
      <c r="H61" s="210"/>
      <c r="I61" s="210"/>
      <c r="J61" s="210"/>
      <c r="K61" s="210"/>
      <c r="L61" s="393"/>
      <c r="M61" s="210"/>
      <c r="N61" s="210"/>
      <c r="O61" s="210"/>
      <c r="P61" s="210"/>
      <c r="Q61" s="210"/>
      <c r="R61" s="197"/>
    </row>
  </sheetData>
  <pageMargins left="0.7" right="0.7" top="0.75" bottom="0.75" header="0.3" footer="0.3"/>
  <pageSetup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1B4A9-C8F2-4463-88A9-9FDD1D31844E}">
  <sheetPr>
    <tabColor rgb="FFFFFF00"/>
    <pageSetUpPr fitToPage="1"/>
  </sheetPr>
  <dimension ref="A1:V61"/>
  <sheetViews>
    <sheetView zoomScaleNormal="100" workbookViewId="0"/>
  </sheetViews>
  <sheetFormatPr defaultRowHeight="15" x14ac:dyDescent="0.25"/>
  <cols>
    <col min="1" max="1" width="28.5703125" style="238" customWidth="1"/>
    <col min="2" max="6" width="14.5703125" style="191" customWidth="1"/>
    <col min="7" max="7" width="2.42578125" style="366" bestFit="1" customWidth="1"/>
    <col min="8" max="8" width="14.5703125" style="191" customWidth="1"/>
    <col min="9" max="9" width="1.5703125" style="191" customWidth="1"/>
    <col min="10" max="11" width="14.5703125" style="191" customWidth="1"/>
    <col min="12" max="12" width="2.42578125" style="378" bestFit="1" customWidth="1"/>
    <col min="13" max="13" width="14.5703125" style="191" customWidth="1"/>
    <col min="14" max="14" width="1.5703125" style="191" customWidth="1"/>
    <col min="15" max="15" width="14.5703125" style="191" customWidth="1"/>
    <col min="16" max="16" width="1.5703125" style="191" customWidth="1"/>
    <col min="17" max="17" width="14.5703125" style="191" customWidth="1"/>
    <col min="18" max="18" width="1.140625" style="192" customWidth="1"/>
    <col min="19" max="20" width="16.5703125" style="191" customWidth="1"/>
    <col min="21" max="21" width="8.7109375" style="210"/>
    <col min="22" max="22" width="16.5703125" style="191" customWidth="1"/>
    <col min="23" max="261" width="8.7109375" style="210"/>
    <col min="262" max="262" width="42.42578125" style="210" customWidth="1"/>
    <col min="263" max="263" width="2.42578125" style="210" customWidth="1"/>
    <col min="264" max="264" width="12.140625" style="210" customWidth="1"/>
    <col min="265" max="265" width="2.42578125" style="210" customWidth="1"/>
    <col min="266" max="266" width="12.42578125" style="210" bestFit="1" customWidth="1"/>
    <col min="267" max="267" width="2.85546875" style="210" customWidth="1"/>
    <col min="268" max="268" width="11.42578125" style="210" customWidth="1"/>
    <col min="269" max="269" width="2.42578125" style="210" customWidth="1"/>
    <col min="270" max="270" width="12.140625" style="210" customWidth="1"/>
    <col min="271" max="271" width="2.42578125" style="210" customWidth="1"/>
    <col min="272" max="272" width="11.42578125" style="210" customWidth="1"/>
    <col min="273" max="273" width="17.42578125" style="210" customWidth="1"/>
    <col min="274" max="276" width="16.5703125" style="210" customWidth="1"/>
    <col min="277" max="277" width="8.7109375" style="210"/>
    <col min="278" max="278" width="16.5703125" style="210" customWidth="1"/>
    <col min="279" max="517" width="8.7109375" style="210"/>
    <col min="518" max="518" width="42.42578125" style="210" customWidth="1"/>
    <col min="519" max="519" width="2.42578125" style="210" customWidth="1"/>
    <col min="520" max="520" width="12.140625" style="210" customWidth="1"/>
    <col min="521" max="521" width="2.42578125" style="210" customWidth="1"/>
    <col min="522" max="522" width="12.42578125" style="210" bestFit="1" customWidth="1"/>
    <col min="523" max="523" width="2.85546875" style="210" customWidth="1"/>
    <col min="524" max="524" width="11.42578125" style="210" customWidth="1"/>
    <col min="525" max="525" width="2.42578125" style="210" customWidth="1"/>
    <col min="526" max="526" width="12.140625" style="210" customWidth="1"/>
    <col min="527" max="527" width="2.42578125" style="210" customWidth="1"/>
    <col min="528" max="528" width="11.42578125" style="210" customWidth="1"/>
    <col min="529" max="529" width="17.42578125" style="210" customWidth="1"/>
    <col min="530" max="532" width="16.5703125" style="210" customWidth="1"/>
    <col min="533" max="533" width="8.7109375" style="210"/>
    <col min="534" max="534" width="16.5703125" style="210" customWidth="1"/>
    <col min="535" max="773" width="8.7109375" style="210"/>
    <col min="774" max="774" width="42.42578125" style="210" customWidth="1"/>
    <col min="775" max="775" width="2.42578125" style="210" customWidth="1"/>
    <col min="776" max="776" width="12.140625" style="210" customWidth="1"/>
    <col min="777" max="777" width="2.42578125" style="210" customWidth="1"/>
    <col min="778" max="778" width="12.42578125" style="210" bestFit="1" customWidth="1"/>
    <col min="779" max="779" width="2.85546875" style="210" customWidth="1"/>
    <col min="780" max="780" width="11.42578125" style="210" customWidth="1"/>
    <col min="781" max="781" width="2.42578125" style="210" customWidth="1"/>
    <col min="782" max="782" width="12.140625" style="210" customWidth="1"/>
    <col min="783" max="783" width="2.42578125" style="210" customWidth="1"/>
    <col min="784" max="784" width="11.42578125" style="210" customWidth="1"/>
    <col min="785" max="785" width="17.42578125" style="210" customWidth="1"/>
    <col min="786" max="788" width="16.5703125" style="210" customWidth="1"/>
    <col min="789" max="789" width="8.7109375" style="210"/>
    <col min="790" max="790" width="16.5703125" style="210" customWidth="1"/>
    <col min="791" max="1029" width="8.7109375" style="210"/>
    <col min="1030" max="1030" width="42.42578125" style="210" customWidth="1"/>
    <col min="1031" max="1031" width="2.42578125" style="210" customWidth="1"/>
    <col min="1032" max="1032" width="12.140625" style="210" customWidth="1"/>
    <col min="1033" max="1033" width="2.42578125" style="210" customWidth="1"/>
    <col min="1034" max="1034" width="12.42578125" style="210" bestFit="1" customWidth="1"/>
    <col min="1035" max="1035" width="2.85546875" style="210" customWidth="1"/>
    <col min="1036" max="1036" width="11.42578125" style="210" customWidth="1"/>
    <col min="1037" max="1037" width="2.42578125" style="210" customWidth="1"/>
    <col min="1038" max="1038" width="12.140625" style="210" customWidth="1"/>
    <col min="1039" max="1039" width="2.42578125" style="210" customWidth="1"/>
    <col min="1040" max="1040" width="11.42578125" style="210" customWidth="1"/>
    <col min="1041" max="1041" width="17.42578125" style="210" customWidth="1"/>
    <col min="1042" max="1044" width="16.5703125" style="210" customWidth="1"/>
    <col min="1045" max="1045" width="8.7109375" style="210"/>
    <col min="1046" max="1046" width="16.5703125" style="210" customWidth="1"/>
    <col min="1047" max="1285" width="8.7109375" style="210"/>
    <col min="1286" max="1286" width="42.42578125" style="210" customWidth="1"/>
    <col min="1287" max="1287" width="2.42578125" style="210" customWidth="1"/>
    <col min="1288" max="1288" width="12.140625" style="210" customWidth="1"/>
    <col min="1289" max="1289" width="2.42578125" style="210" customWidth="1"/>
    <col min="1290" max="1290" width="12.42578125" style="210" bestFit="1" customWidth="1"/>
    <col min="1291" max="1291" width="2.85546875" style="210" customWidth="1"/>
    <col min="1292" max="1292" width="11.42578125" style="210" customWidth="1"/>
    <col min="1293" max="1293" width="2.42578125" style="210" customWidth="1"/>
    <col min="1294" max="1294" width="12.140625" style="210" customWidth="1"/>
    <col min="1295" max="1295" width="2.42578125" style="210" customWidth="1"/>
    <col min="1296" max="1296" width="11.42578125" style="210" customWidth="1"/>
    <col min="1297" max="1297" width="17.42578125" style="210" customWidth="1"/>
    <col min="1298" max="1300" width="16.5703125" style="210" customWidth="1"/>
    <col min="1301" max="1301" width="8.7109375" style="210"/>
    <col min="1302" max="1302" width="16.5703125" style="210" customWidth="1"/>
    <col min="1303" max="1541" width="8.7109375" style="210"/>
    <col min="1542" max="1542" width="42.42578125" style="210" customWidth="1"/>
    <col min="1543" max="1543" width="2.42578125" style="210" customWidth="1"/>
    <col min="1544" max="1544" width="12.140625" style="210" customWidth="1"/>
    <col min="1545" max="1545" width="2.42578125" style="210" customWidth="1"/>
    <col min="1546" max="1546" width="12.42578125" style="210" bestFit="1" customWidth="1"/>
    <col min="1547" max="1547" width="2.85546875" style="210" customWidth="1"/>
    <col min="1548" max="1548" width="11.42578125" style="210" customWidth="1"/>
    <col min="1549" max="1549" width="2.42578125" style="210" customWidth="1"/>
    <col min="1550" max="1550" width="12.140625" style="210" customWidth="1"/>
    <col min="1551" max="1551" width="2.42578125" style="210" customWidth="1"/>
    <col min="1552" max="1552" width="11.42578125" style="210" customWidth="1"/>
    <col min="1553" max="1553" width="17.42578125" style="210" customWidth="1"/>
    <col min="1554" max="1556" width="16.5703125" style="210" customWidth="1"/>
    <col min="1557" max="1557" width="8.7109375" style="210"/>
    <col min="1558" max="1558" width="16.5703125" style="210" customWidth="1"/>
    <col min="1559" max="1797" width="8.7109375" style="210"/>
    <col min="1798" max="1798" width="42.42578125" style="210" customWidth="1"/>
    <col min="1799" max="1799" width="2.42578125" style="210" customWidth="1"/>
    <col min="1800" max="1800" width="12.140625" style="210" customWidth="1"/>
    <col min="1801" max="1801" width="2.42578125" style="210" customWidth="1"/>
    <col min="1802" max="1802" width="12.42578125" style="210" bestFit="1" customWidth="1"/>
    <col min="1803" max="1803" width="2.85546875" style="210" customWidth="1"/>
    <col min="1804" max="1804" width="11.42578125" style="210" customWidth="1"/>
    <col min="1805" max="1805" width="2.42578125" style="210" customWidth="1"/>
    <col min="1806" max="1806" width="12.140625" style="210" customWidth="1"/>
    <col min="1807" max="1807" width="2.42578125" style="210" customWidth="1"/>
    <col min="1808" max="1808" width="11.42578125" style="210" customWidth="1"/>
    <col min="1809" max="1809" width="17.42578125" style="210" customWidth="1"/>
    <col min="1810" max="1812" width="16.5703125" style="210" customWidth="1"/>
    <col min="1813" max="1813" width="8.7109375" style="210"/>
    <col min="1814" max="1814" width="16.5703125" style="210" customWidth="1"/>
    <col min="1815" max="2053" width="8.7109375" style="210"/>
    <col min="2054" max="2054" width="42.42578125" style="210" customWidth="1"/>
    <col min="2055" max="2055" width="2.42578125" style="210" customWidth="1"/>
    <col min="2056" max="2056" width="12.140625" style="210" customWidth="1"/>
    <col min="2057" max="2057" width="2.42578125" style="210" customWidth="1"/>
    <col min="2058" max="2058" width="12.42578125" style="210" bestFit="1" customWidth="1"/>
    <col min="2059" max="2059" width="2.85546875" style="210" customWidth="1"/>
    <col min="2060" max="2060" width="11.42578125" style="210" customWidth="1"/>
    <col min="2061" max="2061" width="2.42578125" style="210" customWidth="1"/>
    <col min="2062" max="2062" width="12.140625" style="210" customWidth="1"/>
    <col min="2063" max="2063" width="2.42578125" style="210" customWidth="1"/>
    <col min="2064" max="2064" width="11.42578125" style="210" customWidth="1"/>
    <col min="2065" max="2065" width="17.42578125" style="210" customWidth="1"/>
    <col min="2066" max="2068" width="16.5703125" style="210" customWidth="1"/>
    <col min="2069" max="2069" width="8.7109375" style="210"/>
    <col min="2070" max="2070" width="16.5703125" style="210" customWidth="1"/>
    <col min="2071" max="2309" width="8.7109375" style="210"/>
    <col min="2310" max="2310" width="42.42578125" style="210" customWidth="1"/>
    <col min="2311" max="2311" width="2.42578125" style="210" customWidth="1"/>
    <col min="2312" max="2312" width="12.140625" style="210" customWidth="1"/>
    <col min="2313" max="2313" width="2.42578125" style="210" customWidth="1"/>
    <col min="2314" max="2314" width="12.42578125" style="210" bestFit="1" customWidth="1"/>
    <col min="2315" max="2315" width="2.85546875" style="210" customWidth="1"/>
    <col min="2316" max="2316" width="11.42578125" style="210" customWidth="1"/>
    <col min="2317" max="2317" width="2.42578125" style="210" customWidth="1"/>
    <col min="2318" max="2318" width="12.140625" style="210" customWidth="1"/>
    <col min="2319" max="2319" width="2.42578125" style="210" customWidth="1"/>
    <col min="2320" max="2320" width="11.42578125" style="210" customWidth="1"/>
    <col min="2321" max="2321" width="17.42578125" style="210" customWidth="1"/>
    <col min="2322" max="2324" width="16.5703125" style="210" customWidth="1"/>
    <col min="2325" max="2325" width="8.7109375" style="210"/>
    <col min="2326" max="2326" width="16.5703125" style="210" customWidth="1"/>
    <col min="2327" max="2565" width="8.7109375" style="210"/>
    <col min="2566" max="2566" width="42.42578125" style="210" customWidth="1"/>
    <col min="2567" max="2567" width="2.42578125" style="210" customWidth="1"/>
    <col min="2568" max="2568" width="12.140625" style="210" customWidth="1"/>
    <col min="2569" max="2569" width="2.42578125" style="210" customWidth="1"/>
    <col min="2570" max="2570" width="12.42578125" style="210" bestFit="1" customWidth="1"/>
    <col min="2571" max="2571" width="2.85546875" style="210" customWidth="1"/>
    <col min="2572" max="2572" width="11.42578125" style="210" customWidth="1"/>
    <col min="2573" max="2573" width="2.42578125" style="210" customWidth="1"/>
    <col min="2574" max="2574" width="12.140625" style="210" customWidth="1"/>
    <col min="2575" max="2575" width="2.42578125" style="210" customWidth="1"/>
    <col min="2576" max="2576" width="11.42578125" style="210" customWidth="1"/>
    <col min="2577" max="2577" width="17.42578125" style="210" customWidth="1"/>
    <col min="2578" max="2580" width="16.5703125" style="210" customWidth="1"/>
    <col min="2581" max="2581" width="8.7109375" style="210"/>
    <col min="2582" max="2582" width="16.5703125" style="210" customWidth="1"/>
    <col min="2583" max="2821" width="8.7109375" style="210"/>
    <col min="2822" max="2822" width="42.42578125" style="210" customWidth="1"/>
    <col min="2823" max="2823" width="2.42578125" style="210" customWidth="1"/>
    <col min="2824" max="2824" width="12.140625" style="210" customWidth="1"/>
    <col min="2825" max="2825" width="2.42578125" style="210" customWidth="1"/>
    <col min="2826" max="2826" width="12.42578125" style="210" bestFit="1" customWidth="1"/>
    <col min="2827" max="2827" width="2.85546875" style="210" customWidth="1"/>
    <col min="2828" max="2828" width="11.42578125" style="210" customWidth="1"/>
    <col min="2829" max="2829" width="2.42578125" style="210" customWidth="1"/>
    <col min="2830" max="2830" width="12.140625" style="210" customWidth="1"/>
    <col min="2831" max="2831" width="2.42578125" style="210" customWidth="1"/>
    <col min="2832" max="2832" width="11.42578125" style="210" customWidth="1"/>
    <col min="2833" max="2833" width="17.42578125" style="210" customWidth="1"/>
    <col min="2834" max="2836" width="16.5703125" style="210" customWidth="1"/>
    <col min="2837" max="2837" width="8.7109375" style="210"/>
    <col min="2838" max="2838" width="16.5703125" style="210" customWidth="1"/>
    <col min="2839" max="3077" width="8.7109375" style="210"/>
    <col min="3078" max="3078" width="42.42578125" style="210" customWidth="1"/>
    <col min="3079" max="3079" width="2.42578125" style="210" customWidth="1"/>
    <col min="3080" max="3080" width="12.140625" style="210" customWidth="1"/>
    <col min="3081" max="3081" width="2.42578125" style="210" customWidth="1"/>
    <col min="3082" max="3082" width="12.42578125" style="210" bestFit="1" customWidth="1"/>
    <col min="3083" max="3083" width="2.85546875" style="210" customWidth="1"/>
    <col min="3084" max="3084" width="11.42578125" style="210" customWidth="1"/>
    <col min="3085" max="3085" width="2.42578125" style="210" customWidth="1"/>
    <col min="3086" max="3086" width="12.140625" style="210" customWidth="1"/>
    <col min="3087" max="3087" width="2.42578125" style="210" customWidth="1"/>
    <col min="3088" max="3088" width="11.42578125" style="210" customWidth="1"/>
    <col min="3089" max="3089" width="17.42578125" style="210" customWidth="1"/>
    <col min="3090" max="3092" width="16.5703125" style="210" customWidth="1"/>
    <col min="3093" max="3093" width="8.7109375" style="210"/>
    <col min="3094" max="3094" width="16.5703125" style="210" customWidth="1"/>
    <col min="3095" max="3333" width="8.7109375" style="210"/>
    <col min="3334" max="3334" width="42.42578125" style="210" customWidth="1"/>
    <col min="3335" max="3335" width="2.42578125" style="210" customWidth="1"/>
    <col min="3336" max="3336" width="12.140625" style="210" customWidth="1"/>
    <col min="3337" max="3337" width="2.42578125" style="210" customWidth="1"/>
    <col min="3338" max="3338" width="12.42578125" style="210" bestFit="1" customWidth="1"/>
    <col min="3339" max="3339" width="2.85546875" style="210" customWidth="1"/>
    <col min="3340" max="3340" width="11.42578125" style="210" customWidth="1"/>
    <col min="3341" max="3341" width="2.42578125" style="210" customWidth="1"/>
    <col min="3342" max="3342" width="12.140625" style="210" customWidth="1"/>
    <col min="3343" max="3343" width="2.42578125" style="210" customWidth="1"/>
    <col min="3344" max="3344" width="11.42578125" style="210" customWidth="1"/>
    <col min="3345" max="3345" width="17.42578125" style="210" customWidth="1"/>
    <col min="3346" max="3348" width="16.5703125" style="210" customWidth="1"/>
    <col min="3349" max="3349" width="8.7109375" style="210"/>
    <col min="3350" max="3350" width="16.5703125" style="210" customWidth="1"/>
    <col min="3351" max="3589" width="8.7109375" style="210"/>
    <col min="3590" max="3590" width="42.42578125" style="210" customWidth="1"/>
    <col min="3591" max="3591" width="2.42578125" style="210" customWidth="1"/>
    <col min="3592" max="3592" width="12.140625" style="210" customWidth="1"/>
    <col min="3593" max="3593" width="2.42578125" style="210" customWidth="1"/>
    <col min="3594" max="3594" width="12.42578125" style="210" bestFit="1" customWidth="1"/>
    <col min="3595" max="3595" width="2.85546875" style="210" customWidth="1"/>
    <col min="3596" max="3596" width="11.42578125" style="210" customWidth="1"/>
    <col min="3597" max="3597" width="2.42578125" style="210" customWidth="1"/>
    <col min="3598" max="3598" width="12.140625" style="210" customWidth="1"/>
    <col min="3599" max="3599" width="2.42578125" style="210" customWidth="1"/>
    <col min="3600" max="3600" width="11.42578125" style="210" customWidth="1"/>
    <col min="3601" max="3601" width="17.42578125" style="210" customWidth="1"/>
    <col min="3602" max="3604" width="16.5703125" style="210" customWidth="1"/>
    <col min="3605" max="3605" width="8.7109375" style="210"/>
    <col min="3606" max="3606" width="16.5703125" style="210" customWidth="1"/>
    <col min="3607" max="3845" width="8.7109375" style="210"/>
    <col min="3846" max="3846" width="42.42578125" style="210" customWidth="1"/>
    <col min="3847" max="3847" width="2.42578125" style="210" customWidth="1"/>
    <col min="3848" max="3848" width="12.140625" style="210" customWidth="1"/>
    <col min="3849" max="3849" width="2.42578125" style="210" customWidth="1"/>
    <col min="3850" max="3850" width="12.42578125" style="210" bestFit="1" customWidth="1"/>
    <col min="3851" max="3851" width="2.85546875" style="210" customWidth="1"/>
    <col min="3852" max="3852" width="11.42578125" style="210" customWidth="1"/>
    <col min="3853" max="3853" width="2.42578125" style="210" customWidth="1"/>
    <col min="3854" max="3854" width="12.140625" style="210" customWidth="1"/>
    <col min="3855" max="3855" width="2.42578125" style="210" customWidth="1"/>
    <col min="3856" max="3856" width="11.42578125" style="210" customWidth="1"/>
    <col min="3857" max="3857" width="17.42578125" style="210" customWidth="1"/>
    <col min="3858" max="3860" width="16.5703125" style="210" customWidth="1"/>
    <col min="3861" max="3861" width="8.7109375" style="210"/>
    <col min="3862" max="3862" width="16.5703125" style="210" customWidth="1"/>
    <col min="3863" max="4101" width="8.7109375" style="210"/>
    <col min="4102" max="4102" width="42.42578125" style="210" customWidth="1"/>
    <col min="4103" max="4103" width="2.42578125" style="210" customWidth="1"/>
    <col min="4104" max="4104" width="12.140625" style="210" customWidth="1"/>
    <col min="4105" max="4105" width="2.42578125" style="210" customWidth="1"/>
    <col min="4106" max="4106" width="12.42578125" style="210" bestFit="1" customWidth="1"/>
    <col min="4107" max="4107" width="2.85546875" style="210" customWidth="1"/>
    <col min="4108" max="4108" width="11.42578125" style="210" customWidth="1"/>
    <col min="4109" max="4109" width="2.42578125" style="210" customWidth="1"/>
    <col min="4110" max="4110" width="12.140625" style="210" customWidth="1"/>
    <col min="4111" max="4111" width="2.42578125" style="210" customWidth="1"/>
    <col min="4112" max="4112" width="11.42578125" style="210" customWidth="1"/>
    <col min="4113" max="4113" width="17.42578125" style="210" customWidth="1"/>
    <col min="4114" max="4116" width="16.5703125" style="210" customWidth="1"/>
    <col min="4117" max="4117" width="8.7109375" style="210"/>
    <col min="4118" max="4118" width="16.5703125" style="210" customWidth="1"/>
    <col min="4119" max="4357" width="8.7109375" style="210"/>
    <col min="4358" max="4358" width="42.42578125" style="210" customWidth="1"/>
    <col min="4359" max="4359" width="2.42578125" style="210" customWidth="1"/>
    <col min="4360" max="4360" width="12.140625" style="210" customWidth="1"/>
    <col min="4361" max="4361" width="2.42578125" style="210" customWidth="1"/>
    <col min="4362" max="4362" width="12.42578125" style="210" bestFit="1" customWidth="1"/>
    <col min="4363" max="4363" width="2.85546875" style="210" customWidth="1"/>
    <col min="4364" max="4364" width="11.42578125" style="210" customWidth="1"/>
    <col min="4365" max="4365" width="2.42578125" style="210" customWidth="1"/>
    <col min="4366" max="4366" width="12.140625" style="210" customWidth="1"/>
    <col min="4367" max="4367" width="2.42578125" style="210" customWidth="1"/>
    <col min="4368" max="4368" width="11.42578125" style="210" customWidth="1"/>
    <col min="4369" max="4369" width="17.42578125" style="210" customWidth="1"/>
    <col min="4370" max="4372" width="16.5703125" style="210" customWidth="1"/>
    <col min="4373" max="4373" width="8.7109375" style="210"/>
    <col min="4374" max="4374" width="16.5703125" style="210" customWidth="1"/>
    <col min="4375" max="4613" width="8.7109375" style="210"/>
    <col min="4614" max="4614" width="42.42578125" style="210" customWidth="1"/>
    <col min="4615" max="4615" width="2.42578125" style="210" customWidth="1"/>
    <col min="4616" max="4616" width="12.140625" style="210" customWidth="1"/>
    <col min="4617" max="4617" width="2.42578125" style="210" customWidth="1"/>
    <col min="4618" max="4618" width="12.42578125" style="210" bestFit="1" customWidth="1"/>
    <col min="4619" max="4619" width="2.85546875" style="210" customWidth="1"/>
    <col min="4620" max="4620" width="11.42578125" style="210" customWidth="1"/>
    <col min="4621" max="4621" width="2.42578125" style="210" customWidth="1"/>
    <col min="4622" max="4622" width="12.140625" style="210" customWidth="1"/>
    <col min="4623" max="4623" width="2.42578125" style="210" customWidth="1"/>
    <col min="4624" max="4624" width="11.42578125" style="210" customWidth="1"/>
    <col min="4625" max="4625" width="17.42578125" style="210" customWidth="1"/>
    <col min="4626" max="4628" width="16.5703125" style="210" customWidth="1"/>
    <col min="4629" max="4629" width="8.7109375" style="210"/>
    <col min="4630" max="4630" width="16.5703125" style="210" customWidth="1"/>
    <col min="4631" max="4869" width="8.7109375" style="210"/>
    <col min="4870" max="4870" width="42.42578125" style="210" customWidth="1"/>
    <col min="4871" max="4871" width="2.42578125" style="210" customWidth="1"/>
    <col min="4872" max="4872" width="12.140625" style="210" customWidth="1"/>
    <col min="4873" max="4873" width="2.42578125" style="210" customWidth="1"/>
    <col min="4874" max="4874" width="12.42578125" style="210" bestFit="1" customWidth="1"/>
    <col min="4875" max="4875" width="2.85546875" style="210" customWidth="1"/>
    <col min="4876" max="4876" width="11.42578125" style="210" customWidth="1"/>
    <col min="4877" max="4877" width="2.42578125" style="210" customWidth="1"/>
    <col min="4878" max="4878" width="12.140625" style="210" customWidth="1"/>
    <col min="4879" max="4879" width="2.42578125" style="210" customWidth="1"/>
    <col min="4880" max="4880" width="11.42578125" style="210" customWidth="1"/>
    <col min="4881" max="4881" width="17.42578125" style="210" customWidth="1"/>
    <col min="4882" max="4884" width="16.5703125" style="210" customWidth="1"/>
    <col min="4885" max="4885" width="8.7109375" style="210"/>
    <col min="4886" max="4886" width="16.5703125" style="210" customWidth="1"/>
    <col min="4887" max="5125" width="8.7109375" style="210"/>
    <col min="5126" max="5126" width="42.42578125" style="210" customWidth="1"/>
    <col min="5127" max="5127" width="2.42578125" style="210" customWidth="1"/>
    <col min="5128" max="5128" width="12.140625" style="210" customWidth="1"/>
    <col min="5129" max="5129" width="2.42578125" style="210" customWidth="1"/>
    <col min="5130" max="5130" width="12.42578125" style="210" bestFit="1" customWidth="1"/>
    <col min="5131" max="5131" width="2.85546875" style="210" customWidth="1"/>
    <col min="5132" max="5132" width="11.42578125" style="210" customWidth="1"/>
    <col min="5133" max="5133" width="2.42578125" style="210" customWidth="1"/>
    <col min="5134" max="5134" width="12.140625" style="210" customWidth="1"/>
    <col min="5135" max="5135" width="2.42578125" style="210" customWidth="1"/>
    <col min="5136" max="5136" width="11.42578125" style="210" customWidth="1"/>
    <col min="5137" max="5137" width="17.42578125" style="210" customWidth="1"/>
    <col min="5138" max="5140" width="16.5703125" style="210" customWidth="1"/>
    <col min="5141" max="5141" width="8.7109375" style="210"/>
    <col min="5142" max="5142" width="16.5703125" style="210" customWidth="1"/>
    <col min="5143" max="5381" width="8.7109375" style="210"/>
    <col min="5382" max="5382" width="42.42578125" style="210" customWidth="1"/>
    <col min="5383" max="5383" width="2.42578125" style="210" customWidth="1"/>
    <col min="5384" max="5384" width="12.140625" style="210" customWidth="1"/>
    <col min="5385" max="5385" width="2.42578125" style="210" customWidth="1"/>
    <col min="5386" max="5386" width="12.42578125" style="210" bestFit="1" customWidth="1"/>
    <col min="5387" max="5387" width="2.85546875" style="210" customWidth="1"/>
    <col min="5388" max="5388" width="11.42578125" style="210" customWidth="1"/>
    <col min="5389" max="5389" width="2.42578125" style="210" customWidth="1"/>
    <col min="5390" max="5390" width="12.140625" style="210" customWidth="1"/>
    <col min="5391" max="5391" width="2.42578125" style="210" customWidth="1"/>
    <col min="5392" max="5392" width="11.42578125" style="210" customWidth="1"/>
    <col min="5393" max="5393" width="17.42578125" style="210" customWidth="1"/>
    <col min="5394" max="5396" width="16.5703125" style="210" customWidth="1"/>
    <col min="5397" max="5397" width="8.7109375" style="210"/>
    <col min="5398" max="5398" width="16.5703125" style="210" customWidth="1"/>
    <col min="5399" max="5637" width="8.7109375" style="210"/>
    <col min="5638" max="5638" width="42.42578125" style="210" customWidth="1"/>
    <col min="5639" max="5639" width="2.42578125" style="210" customWidth="1"/>
    <col min="5640" max="5640" width="12.140625" style="210" customWidth="1"/>
    <col min="5641" max="5641" width="2.42578125" style="210" customWidth="1"/>
    <col min="5642" max="5642" width="12.42578125" style="210" bestFit="1" customWidth="1"/>
    <col min="5643" max="5643" width="2.85546875" style="210" customWidth="1"/>
    <col min="5644" max="5644" width="11.42578125" style="210" customWidth="1"/>
    <col min="5645" max="5645" width="2.42578125" style="210" customWidth="1"/>
    <col min="5646" max="5646" width="12.140625" style="210" customWidth="1"/>
    <col min="5647" max="5647" width="2.42578125" style="210" customWidth="1"/>
    <col min="5648" max="5648" width="11.42578125" style="210" customWidth="1"/>
    <col min="5649" max="5649" width="17.42578125" style="210" customWidth="1"/>
    <col min="5650" max="5652" width="16.5703125" style="210" customWidth="1"/>
    <col min="5653" max="5653" width="8.7109375" style="210"/>
    <col min="5654" max="5654" width="16.5703125" style="210" customWidth="1"/>
    <col min="5655" max="5893" width="8.7109375" style="210"/>
    <col min="5894" max="5894" width="42.42578125" style="210" customWidth="1"/>
    <col min="5895" max="5895" width="2.42578125" style="210" customWidth="1"/>
    <col min="5896" max="5896" width="12.140625" style="210" customWidth="1"/>
    <col min="5897" max="5897" width="2.42578125" style="210" customWidth="1"/>
    <col min="5898" max="5898" width="12.42578125" style="210" bestFit="1" customWidth="1"/>
    <col min="5899" max="5899" width="2.85546875" style="210" customWidth="1"/>
    <col min="5900" max="5900" width="11.42578125" style="210" customWidth="1"/>
    <col min="5901" max="5901" width="2.42578125" style="210" customWidth="1"/>
    <col min="5902" max="5902" width="12.140625" style="210" customWidth="1"/>
    <col min="5903" max="5903" width="2.42578125" style="210" customWidth="1"/>
    <col min="5904" max="5904" width="11.42578125" style="210" customWidth="1"/>
    <col min="5905" max="5905" width="17.42578125" style="210" customWidth="1"/>
    <col min="5906" max="5908" width="16.5703125" style="210" customWidth="1"/>
    <col min="5909" max="5909" width="8.7109375" style="210"/>
    <col min="5910" max="5910" width="16.5703125" style="210" customWidth="1"/>
    <col min="5911" max="6149" width="8.7109375" style="210"/>
    <col min="6150" max="6150" width="42.42578125" style="210" customWidth="1"/>
    <col min="6151" max="6151" width="2.42578125" style="210" customWidth="1"/>
    <col min="6152" max="6152" width="12.140625" style="210" customWidth="1"/>
    <col min="6153" max="6153" width="2.42578125" style="210" customWidth="1"/>
    <col min="6154" max="6154" width="12.42578125" style="210" bestFit="1" customWidth="1"/>
    <col min="6155" max="6155" width="2.85546875" style="210" customWidth="1"/>
    <col min="6156" max="6156" width="11.42578125" style="210" customWidth="1"/>
    <col min="6157" max="6157" width="2.42578125" style="210" customWidth="1"/>
    <col min="6158" max="6158" width="12.140625" style="210" customWidth="1"/>
    <col min="6159" max="6159" width="2.42578125" style="210" customWidth="1"/>
    <col min="6160" max="6160" width="11.42578125" style="210" customWidth="1"/>
    <col min="6161" max="6161" width="17.42578125" style="210" customWidth="1"/>
    <col min="6162" max="6164" width="16.5703125" style="210" customWidth="1"/>
    <col min="6165" max="6165" width="8.7109375" style="210"/>
    <col min="6166" max="6166" width="16.5703125" style="210" customWidth="1"/>
    <col min="6167" max="6405" width="8.7109375" style="210"/>
    <col min="6406" max="6406" width="42.42578125" style="210" customWidth="1"/>
    <col min="6407" max="6407" width="2.42578125" style="210" customWidth="1"/>
    <col min="6408" max="6408" width="12.140625" style="210" customWidth="1"/>
    <col min="6409" max="6409" width="2.42578125" style="210" customWidth="1"/>
    <col min="6410" max="6410" width="12.42578125" style="210" bestFit="1" customWidth="1"/>
    <col min="6411" max="6411" width="2.85546875" style="210" customWidth="1"/>
    <col min="6412" max="6412" width="11.42578125" style="210" customWidth="1"/>
    <col min="6413" max="6413" width="2.42578125" style="210" customWidth="1"/>
    <col min="6414" max="6414" width="12.140625" style="210" customWidth="1"/>
    <col min="6415" max="6415" width="2.42578125" style="210" customWidth="1"/>
    <col min="6416" max="6416" width="11.42578125" style="210" customWidth="1"/>
    <col min="6417" max="6417" width="17.42578125" style="210" customWidth="1"/>
    <col min="6418" max="6420" width="16.5703125" style="210" customWidth="1"/>
    <col min="6421" max="6421" width="8.7109375" style="210"/>
    <col min="6422" max="6422" width="16.5703125" style="210" customWidth="1"/>
    <col min="6423" max="6661" width="8.7109375" style="210"/>
    <col min="6662" max="6662" width="42.42578125" style="210" customWidth="1"/>
    <col min="6663" max="6663" width="2.42578125" style="210" customWidth="1"/>
    <col min="6664" max="6664" width="12.140625" style="210" customWidth="1"/>
    <col min="6665" max="6665" width="2.42578125" style="210" customWidth="1"/>
    <col min="6666" max="6666" width="12.42578125" style="210" bestFit="1" customWidth="1"/>
    <col min="6667" max="6667" width="2.85546875" style="210" customWidth="1"/>
    <col min="6668" max="6668" width="11.42578125" style="210" customWidth="1"/>
    <col min="6669" max="6669" width="2.42578125" style="210" customWidth="1"/>
    <col min="6670" max="6670" width="12.140625" style="210" customWidth="1"/>
    <col min="6671" max="6671" width="2.42578125" style="210" customWidth="1"/>
    <col min="6672" max="6672" width="11.42578125" style="210" customWidth="1"/>
    <col min="6673" max="6673" width="17.42578125" style="210" customWidth="1"/>
    <col min="6674" max="6676" width="16.5703125" style="210" customWidth="1"/>
    <col min="6677" max="6677" width="8.7109375" style="210"/>
    <col min="6678" max="6678" width="16.5703125" style="210" customWidth="1"/>
    <col min="6679" max="6917" width="8.7109375" style="210"/>
    <col min="6918" max="6918" width="42.42578125" style="210" customWidth="1"/>
    <col min="6919" max="6919" width="2.42578125" style="210" customWidth="1"/>
    <col min="6920" max="6920" width="12.140625" style="210" customWidth="1"/>
    <col min="6921" max="6921" width="2.42578125" style="210" customWidth="1"/>
    <col min="6922" max="6922" width="12.42578125" style="210" bestFit="1" customWidth="1"/>
    <col min="6923" max="6923" width="2.85546875" style="210" customWidth="1"/>
    <col min="6924" max="6924" width="11.42578125" style="210" customWidth="1"/>
    <col min="6925" max="6925" width="2.42578125" style="210" customWidth="1"/>
    <col min="6926" max="6926" width="12.140625" style="210" customWidth="1"/>
    <col min="6927" max="6927" width="2.42578125" style="210" customWidth="1"/>
    <col min="6928" max="6928" width="11.42578125" style="210" customWidth="1"/>
    <col min="6929" max="6929" width="17.42578125" style="210" customWidth="1"/>
    <col min="6930" max="6932" width="16.5703125" style="210" customWidth="1"/>
    <col min="6933" max="6933" width="8.7109375" style="210"/>
    <col min="6934" max="6934" width="16.5703125" style="210" customWidth="1"/>
    <col min="6935" max="7173" width="8.7109375" style="210"/>
    <col min="7174" max="7174" width="42.42578125" style="210" customWidth="1"/>
    <col min="7175" max="7175" width="2.42578125" style="210" customWidth="1"/>
    <col min="7176" max="7176" width="12.140625" style="210" customWidth="1"/>
    <col min="7177" max="7177" width="2.42578125" style="210" customWidth="1"/>
    <col min="7178" max="7178" width="12.42578125" style="210" bestFit="1" customWidth="1"/>
    <col min="7179" max="7179" width="2.85546875" style="210" customWidth="1"/>
    <col min="7180" max="7180" width="11.42578125" style="210" customWidth="1"/>
    <col min="7181" max="7181" width="2.42578125" style="210" customWidth="1"/>
    <col min="7182" max="7182" width="12.140625" style="210" customWidth="1"/>
    <col min="7183" max="7183" width="2.42578125" style="210" customWidth="1"/>
    <col min="7184" max="7184" width="11.42578125" style="210" customWidth="1"/>
    <col min="7185" max="7185" width="17.42578125" style="210" customWidth="1"/>
    <col min="7186" max="7188" width="16.5703125" style="210" customWidth="1"/>
    <col min="7189" max="7189" width="8.7109375" style="210"/>
    <col min="7190" max="7190" width="16.5703125" style="210" customWidth="1"/>
    <col min="7191" max="7429" width="8.7109375" style="210"/>
    <col min="7430" max="7430" width="42.42578125" style="210" customWidth="1"/>
    <col min="7431" max="7431" width="2.42578125" style="210" customWidth="1"/>
    <col min="7432" max="7432" width="12.140625" style="210" customWidth="1"/>
    <col min="7433" max="7433" width="2.42578125" style="210" customWidth="1"/>
    <col min="7434" max="7434" width="12.42578125" style="210" bestFit="1" customWidth="1"/>
    <col min="7435" max="7435" width="2.85546875" style="210" customWidth="1"/>
    <col min="7436" max="7436" width="11.42578125" style="210" customWidth="1"/>
    <col min="7437" max="7437" width="2.42578125" style="210" customWidth="1"/>
    <col min="7438" max="7438" width="12.140625" style="210" customWidth="1"/>
    <col min="7439" max="7439" width="2.42578125" style="210" customWidth="1"/>
    <col min="7440" max="7440" width="11.42578125" style="210" customWidth="1"/>
    <col min="7441" max="7441" width="17.42578125" style="210" customWidth="1"/>
    <col min="7442" max="7444" width="16.5703125" style="210" customWidth="1"/>
    <col min="7445" max="7445" width="8.7109375" style="210"/>
    <col min="7446" max="7446" width="16.5703125" style="210" customWidth="1"/>
    <col min="7447" max="7685" width="8.7109375" style="210"/>
    <col min="7686" max="7686" width="42.42578125" style="210" customWidth="1"/>
    <col min="7687" max="7687" width="2.42578125" style="210" customWidth="1"/>
    <col min="7688" max="7688" width="12.140625" style="210" customWidth="1"/>
    <col min="7689" max="7689" width="2.42578125" style="210" customWidth="1"/>
    <col min="7690" max="7690" width="12.42578125" style="210" bestFit="1" customWidth="1"/>
    <col min="7691" max="7691" width="2.85546875" style="210" customWidth="1"/>
    <col min="7692" max="7692" width="11.42578125" style="210" customWidth="1"/>
    <col min="7693" max="7693" width="2.42578125" style="210" customWidth="1"/>
    <col min="7694" max="7694" width="12.140625" style="210" customWidth="1"/>
    <col min="7695" max="7695" width="2.42578125" style="210" customWidth="1"/>
    <col min="7696" max="7696" width="11.42578125" style="210" customWidth="1"/>
    <col min="7697" max="7697" width="17.42578125" style="210" customWidth="1"/>
    <col min="7698" max="7700" width="16.5703125" style="210" customWidth="1"/>
    <col min="7701" max="7701" width="8.7109375" style="210"/>
    <col min="7702" max="7702" width="16.5703125" style="210" customWidth="1"/>
    <col min="7703" max="7941" width="8.7109375" style="210"/>
    <col min="7942" max="7942" width="42.42578125" style="210" customWidth="1"/>
    <col min="7943" max="7943" width="2.42578125" style="210" customWidth="1"/>
    <col min="7944" max="7944" width="12.140625" style="210" customWidth="1"/>
    <col min="7945" max="7945" width="2.42578125" style="210" customWidth="1"/>
    <col min="7946" max="7946" width="12.42578125" style="210" bestFit="1" customWidth="1"/>
    <col min="7947" max="7947" width="2.85546875" style="210" customWidth="1"/>
    <col min="7948" max="7948" width="11.42578125" style="210" customWidth="1"/>
    <col min="7949" max="7949" width="2.42578125" style="210" customWidth="1"/>
    <col min="7950" max="7950" width="12.140625" style="210" customWidth="1"/>
    <col min="7951" max="7951" width="2.42578125" style="210" customWidth="1"/>
    <col min="7952" max="7952" width="11.42578125" style="210" customWidth="1"/>
    <col min="7953" max="7953" width="17.42578125" style="210" customWidth="1"/>
    <col min="7954" max="7956" width="16.5703125" style="210" customWidth="1"/>
    <col min="7957" max="7957" width="8.7109375" style="210"/>
    <col min="7958" max="7958" width="16.5703125" style="210" customWidth="1"/>
    <col min="7959" max="8197" width="8.7109375" style="210"/>
    <col min="8198" max="8198" width="42.42578125" style="210" customWidth="1"/>
    <col min="8199" max="8199" width="2.42578125" style="210" customWidth="1"/>
    <col min="8200" max="8200" width="12.140625" style="210" customWidth="1"/>
    <col min="8201" max="8201" width="2.42578125" style="210" customWidth="1"/>
    <col min="8202" max="8202" width="12.42578125" style="210" bestFit="1" customWidth="1"/>
    <col min="8203" max="8203" width="2.85546875" style="210" customWidth="1"/>
    <col min="8204" max="8204" width="11.42578125" style="210" customWidth="1"/>
    <col min="8205" max="8205" width="2.42578125" style="210" customWidth="1"/>
    <col min="8206" max="8206" width="12.140625" style="210" customWidth="1"/>
    <col min="8207" max="8207" width="2.42578125" style="210" customWidth="1"/>
    <col min="8208" max="8208" width="11.42578125" style="210" customWidth="1"/>
    <col min="8209" max="8209" width="17.42578125" style="210" customWidth="1"/>
    <col min="8210" max="8212" width="16.5703125" style="210" customWidth="1"/>
    <col min="8213" max="8213" width="8.7109375" style="210"/>
    <col min="8214" max="8214" width="16.5703125" style="210" customWidth="1"/>
    <col min="8215" max="8453" width="8.7109375" style="210"/>
    <col min="8454" max="8454" width="42.42578125" style="210" customWidth="1"/>
    <col min="8455" max="8455" width="2.42578125" style="210" customWidth="1"/>
    <col min="8456" max="8456" width="12.140625" style="210" customWidth="1"/>
    <col min="8457" max="8457" width="2.42578125" style="210" customWidth="1"/>
    <col min="8458" max="8458" width="12.42578125" style="210" bestFit="1" customWidth="1"/>
    <col min="8459" max="8459" width="2.85546875" style="210" customWidth="1"/>
    <col min="8460" max="8460" width="11.42578125" style="210" customWidth="1"/>
    <col min="8461" max="8461" width="2.42578125" style="210" customWidth="1"/>
    <col min="8462" max="8462" width="12.140625" style="210" customWidth="1"/>
    <col min="8463" max="8463" width="2.42578125" style="210" customWidth="1"/>
    <col min="8464" max="8464" width="11.42578125" style="210" customWidth="1"/>
    <col min="8465" max="8465" width="17.42578125" style="210" customWidth="1"/>
    <col min="8466" max="8468" width="16.5703125" style="210" customWidth="1"/>
    <col min="8469" max="8469" width="8.7109375" style="210"/>
    <col min="8470" max="8470" width="16.5703125" style="210" customWidth="1"/>
    <col min="8471" max="8709" width="8.7109375" style="210"/>
    <col min="8710" max="8710" width="42.42578125" style="210" customWidth="1"/>
    <col min="8711" max="8711" width="2.42578125" style="210" customWidth="1"/>
    <col min="8712" max="8712" width="12.140625" style="210" customWidth="1"/>
    <col min="8713" max="8713" width="2.42578125" style="210" customWidth="1"/>
    <col min="8714" max="8714" width="12.42578125" style="210" bestFit="1" customWidth="1"/>
    <col min="8715" max="8715" width="2.85546875" style="210" customWidth="1"/>
    <col min="8716" max="8716" width="11.42578125" style="210" customWidth="1"/>
    <col min="8717" max="8717" width="2.42578125" style="210" customWidth="1"/>
    <col min="8718" max="8718" width="12.140625" style="210" customWidth="1"/>
    <col min="8719" max="8719" width="2.42578125" style="210" customWidth="1"/>
    <col min="8720" max="8720" width="11.42578125" style="210" customWidth="1"/>
    <col min="8721" max="8721" width="17.42578125" style="210" customWidth="1"/>
    <col min="8722" max="8724" width="16.5703125" style="210" customWidth="1"/>
    <col min="8725" max="8725" width="8.7109375" style="210"/>
    <col min="8726" max="8726" width="16.5703125" style="210" customWidth="1"/>
    <col min="8727" max="8965" width="8.7109375" style="210"/>
    <col min="8966" max="8966" width="42.42578125" style="210" customWidth="1"/>
    <col min="8967" max="8967" width="2.42578125" style="210" customWidth="1"/>
    <col min="8968" max="8968" width="12.140625" style="210" customWidth="1"/>
    <col min="8969" max="8969" width="2.42578125" style="210" customWidth="1"/>
    <col min="8970" max="8970" width="12.42578125" style="210" bestFit="1" customWidth="1"/>
    <col min="8971" max="8971" width="2.85546875" style="210" customWidth="1"/>
    <col min="8972" max="8972" width="11.42578125" style="210" customWidth="1"/>
    <col min="8973" max="8973" width="2.42578125" style="210" customWidth="1"/>
    <col min="8974" max="8974" width="12.140625" style="210" customWidth="1"/>
    <col min="8975" max="8975" width="2.42578125" style="210" customWidth="1"/>
    <col min="8976" max="8976" width="11.42578125" style="210" customWidth="1"/>
    <col min="8977" max="8977" width="17.42578125" style="210" customWidth="1"/>
    <col min="8978" max="8980" width="16.5703125" style="210" customWidth="1"/>
    <col min="8981" max="8981" width="8.7109375" style="210"/>
    <col min="8982" max="8982" width="16.5703125" style="210" customWidth="1"/>
    <col min="8983" max="9221" width="8.7109375" style="210"/>
    <col min="9222" max="9222" width="42.42578125" style="210" customWidth="1"/>
    <col min="9223" max="9223" width="2.42578125" style="210" customWidth="1"/>
    <col min="9224" max="9224" width="12.140625" style="210" customWidth="1"/>
    <col min="9225" max="9225" width="2.42578125" style="210" customWidth="1"/>
    <col min="9226" max="9226" width="12.42578125" style="210" bestFit="1" customWidth="1"/>
    <col min="9227" max="9227" width="2.85546875" style="210" customWidth="1"/>
    <col min="9228" max="9228" width="11.42578125" style="210" customWidth="1"/>
    <col min="9229" max="9229" width="2.42578125" style="210" customWidth="1"/>
    <col min="9230" max="9230" width="12.140625" style="210" customWidth="1"/>
    <col min="9231" max="9231" width="2.42578125" style="210" customWidth="1"/>
    <col min="9232" max="9232" width="11.42578125" style="210" customWidth="1"/>
    <col min="9233" max="9233" width="17.42578125" style="210" customWidth="1"/>
    <col min="9234" max="9236" width="16.5703125" style="210" customWidth="1"/>
    <col min="9237" max="9237" width="8.7109375" style="210"/>
    <col min="9238" max="9238" width="16.5703125" style="210" customWidth="1"/>
    <col min="9239" max="9477" width="8.7109375" style="210"/>
    <col min="9478" max="9478" width="42.42578125" style="210" customWidth="1"/>
    <col min="9479" max="9479" width="2.42578125" style="210" customWidth="1"/>
    <col min="9480" max="9480" width="12.140625" style="210" customWidth="1"/>
    <col min="9481" max="9481" width="2.42578125" style="210" customWidth="1"/>
    <col min="9482" max="9482" width="12.42578125" style="210" bestFit="1" customWidth="1"/>
    <col min="9483" max="9483" width="2.85546875" style="210" customWidth="1"/>
    <col min="9484" max="9484" width="11.42578125" style="210" customWidth="1"/>
    <col min="9485" max="9485" width="2.42578125" style="210" customWidth="1"/>
    <col min="9486" max="9486" width="12.140625" style="210" customWidth="1"/>
    <col min="9487" max="9487" width="2.42578125" style="210" customWidth="1"/>
    <col min="9488" max="9488" width="11.42578125" style="210" customWidth="1"/>
    <col min="9489" max="9489" width="17.42578125" style="210" customWidth="1"/>
    <col min="9490" max="9492" width="16.5703125" style="210" customWidth="1"/>
    <col min="9493" max="9493" width="8.7109375" style="210"/>
    <col min="9494" max="9494" width="16.5703125" style="210" customWidth="1"/>
    <col min="9495" max="9733" width="8.7109375" style="210"/>
    <col min="9734" max="9734" width="42.42578125" style="210" customWidth="1"/>
    <col min="9735" max="9735" width="2.42578125" style="210" customWidth="1"/>
    <col min="9736" max="9736" width="12.140625" style="210" customWidth="1"/>
    <col min="9737" max="9737" width="2.42578125" style="210" customWidth="1"/>
    <col min="9738" max="9738" width="12.42578125" style="210" bestFit="1" customWidth="1"/>
    <col min="9739" max="9739" width="2.85546875" style="210" customWidth="1"/>
    <col min="9740" max="9740" width="11.42578125" style="210" customWidth="1"/>
    <col min="9741" max="9741" width="2.42578125" style="210" customWidth="1"/>
    <col min="9742" max="9742" width="12.140625" style="210" customWidth="1"/>
    <col min="9743" max="9743" width="2.42578125" style="210" customWidth="1"/>
    <col min="9744" max="9744" width="11.42578125" style="210" customWidth="1"/>
    <col min="9745" max="9745" width="17.42578125" style="210" customWidth="1"/>
    <col min="9746" max="9748" width="16.5703125" style="210" customWidth="1"/>
    <col min="9749" max="9749" width="8.7109375" style="210"/>
    <col min="9750" max="9750" width="16.5703125" style="210" customWidth="1"/>
    <col min="9751" max="9989" width="8.7109375" style="210"/>
    <col min="9990" max="9990" width="42.42578125" style="210" customWidth="1"/>
    <col min="9991" max="9991" width="2.42578125" style="210" customWidth="1"/>
    <col min="9992" max="9992" width="12.140625" style="210" customWidth="1"/>
    <col min="9993" max="9993" width="2.42578125" style="210" customWidth="1"/>
    <col min="9994" max="9994" width="12.42578125" style="210" bestFit="1" customWidth="1"/>
    <col min="9995" max="9995" width="2.85546875" style="210" customWidth="1"/>
    <col min="9996" max="9996" width="11.42578125" style="210" customWidth="1"/>
    <col min="9997" max="9997" width="2.42578125" style="210" customWidth="1"/>
    <col min="9998" max="9998" width="12.140625" style="210" customWidth="1"/>
    <col min="9999" max="9999" width="2.42578125" style="210" customWidth="1"/>
    <col min="10000" max="10000" width="11.42578125" style="210" customWidth="1"/>
    <col min="10001" max="10001" width="17.42578125" style="210" customWidth="1"/>
    <col min="10002" max="10004" width="16.5703125" style="210" customWidth="1"/>
    <col min="10005" max="10005" width="8.7109375" style="210"/>
    <col min="10006" max="10006" width="16.5703125" style="210" customWidth="1"/>
    <col min="10007" max="10245" width="8.7109375" style="210"/>
    <col min="10246" max="10246" width="42.42578125" style="210" customWidth="1"/>
    <col min="10247" max="10247" width="2.42578125" style="210" customWidth="1"/>
    <col min="10248" max="10248" width="12.140625" style="210" customWidth="1"/>
    <col min="10249" max="10249" width="2.42578125" style="210" customWidth="1"/>
    <col min="10250" max="10250" width="12.42578125" style="210" bestFit="1" customWidth="1"/>
    <col min="10251" max="10251" width="2.85546875" style="210" customWidth="1"/>
    <col min="10252" max="10252" width="11.42578125" style="210" customWidth="1"/>
    <col min="10253" max="10253" width="2.42578125" style="210" customWidth="1"/>
    <col min="10254" max="10254" width="12.140625" style="210" customWidth="1"/>
    <col min="10255" max="10255" width="2.42578125" style="210" customWidth="1"/>
    <col min="10256" max="10256" width="11.42578125" style="210" customWidth="1"/>
    <col min="10257" max="10257" width="17.42578125" style="210" customWidth="1"/>
    <col min="10258" max="10260" width="16.5703125" style="210" customWidth="1"/>
    <col min="10261" max="10261" width="8.7109375" style="210"/>
    <col min="10262" max="10262" width="16.5703125" style="210" customWidth="1"/>
    <col min="10263" max="10501" width="8.7109375" style="210"/>
    <col min="10502" max="10502" width="42.42578125" style="210" customWidth="1"/>
    <col min="10503" max="10503" width="2.42578125" style="210" customWidth="1"/>
    <col min="10504" max="10504" width="12.140625" style="210" customWidth="1"/>
    <col min="10505" max="10505" width="2.42578125" style="210" customWidth="1"/>
    <col min="10506" max="10506" width="12.42578125" style="210" bestFit="1" customWidth="1"/>
    <col min="10507" max="10507" width="2.85546875" style="210" customWidth="1"/>
    <col min="10508" max="10508" width="11.42578125" style="210" customWidth="1"/>
    <col min="10509" max="10509" width="2.42578125" style="210" customWidth="1"/>
    <col min="10510" max="10510" width="12.140625" style="210" customWidth="1"/>
    <col min="10511" max="10511" width="2.42578125" style="210" customWidth="1"/>
    <col min="10512" max="10512" width="11.42578125" style="210" customWidth="1"/>
    <col min="10513" max="10513" width="17.42578125" style="210" customWidth="1"/>
    <col min="10514" max="10516" width="16.5703125" style="210" customWidth="1"/>
    <col min="10517" max="10517" width="8.7109375" style="210"/>
    <col min="10518" max="10518" width="16.5703125" style="210" customWidth="1"/>
    <col min="10519" max="10757" width="8.7109375" style="210"/>
    <col min="10758" max="10758" width="42.42578125" style="210" customWidth="1"/>
    <col min="10759" max="10759" width="2.42578125" style="210" customWidth="1"/>
    <col min="10760" max="10760" width="12.140625" style="210" customWidth="1"/>
    <col min="10761" max="10761" width="2.42578125" style="210" customWidth="1"/>
    <col min="10762" max="10762" width="12.42578125" style="210" bestFit="1" customWidth="1"/>
    <col min="10763" max="10763" width="2.85546875" style="210" customWidth="1"/>
    <col min="10764" max="10764" width="11.42578125" style="210" customWidth="1"/>
    <col min="10765" max="10765" width="2.42578125" style="210" customWidth="1"/>
    <col min="10766" max="10766" width="12.140625" style="210" customWidth="1"/>
    <col min="10767" max="10767" width="2.42578125" style="210" customWidth="1"/>
    <col min="10768" max="10768" width="11.42578125" style="210" customWidth="1"/>
    <col min="10769" max="10769" width="17.42578125" style="210" customWidth="1"/>
    <col min="10770" max="10772" width="16.5703125" style="210" customWidth="1"/>
    <col min="10773" max="10773" width="8.7109375" style="210"/>
    <col min="10774" max="10774" width="16.5703125" style="210" customWidth="1"/>
    <col min="10775" max="11013" width="8.7109375" style="210"/>
    <col min="11014" max="11014" width="42.42578125" style="210" customWidth="1"/>
    <col min="11015" max="11015" width="2.42578125" style="210" customWidth="1"/>
    <col min="11016" max="11016" width="12.140625" style="210" customWidth="1"/>
    <col min="11017" max="11017" width="2.42578125" style="210" customWidth="1"/>
    <col min="11018" max="11018" width="12.42578125" style="210" bestFit="1" customWidth="1"/>
    <col min="11019" max="11019" width="2.85546875" style="210" customWidth="1"/>
    <col min="11020" max="11020" width="11.42578125" style="210" customWidth="1"/>
    <col min="11021" max="11021" width="2.42578125" style="210" customWidth="1"/>
    <col min="11022" max="11022" width="12.140625" style="210" customWidth="1"/>
    <col min="11023" max="11023" width="2.42578125" style="210" customWidth="1"/>
    <col min="11024" max="11024" width="11.42578125" style="210" customWidth="1"/>
    <col min="11025" max="11025" width="17.42578125" style="210" customWidth="1"/>
    <col min="11026" max="11028" width="16.5703125" style="210" customWidth="1"/>
    <col min="11029" max="11029" width="8.7109375" style="210"/>
    <col min="11030" max="11030" width="16.5703125" style="210" customWidth="1"/>
    <col min="11031" max="11269" width="8.7109375" style="210"/>
    <col min="11270" max="11270" width="42.42578125" style="210" customWidth="1"/>
    <col min="11271" max="11271" width="2.42578125" style="210" customWidth="1"/>
    <col min="11272" max="11272" width="12.140625" style="210" customWidth="1"/>
    <col min="11273" max="11273" width="2.42578125" style="210" customWidth="1"/>
    <col min="11274" max="11274" width="12.42578125" style="210" bestFit="1" customWidth="1"/>
    <col min="11275" max="11275" width="2.85546875" style="210" customWidth="1"/>
    <col min="11276" max="11276" width="11.42578125" style="210" customWidth="1"/>
    <col min="11277" max="11277" width="2.42578125" style="210" customWidth="1"/>
    <col min="11278" max="11278" width="12.140625" style="210" customWidth="1"/>
    <col min="11279" max="11279" width="2.42578125" style="210" customWidth="1"/>
    <col min="11280" max="11280" width="11.42578125" style="210" customWidth="1"/>
    <col min="11281" max="11281" width="17.42578125" style="210" customWidth="1"/>
    <col min="11282" max="11284" width="16.5703125" style="210" customWidth="1"/>
    <col min="11285" max="11285" width="8.7109375" style="210"/>
    <col min="11286" max="11286" width="16.5703125" style="210" customWidth="1"/>
    <col min="11287" max="11525" width="8.7109375" style="210"/>
    <col min="11526" max="11526" width="42.42578125" style="210" customWidth="1"/>
    <col min="11527" max="11527" width="2.42578125" style="210" customWidth="1"/>
    <col min="11528" max="11528" width="12.140625" style="210" customWidth="1"/>
    <col min="11529" max="11529" width="2.42578125" style="210" customWidth="1"/>
    <col min="11530" max="11530" width="12.42578125" style="210" bestFit="1" customWidth="1"/>
    <col min="11531" max="11531" width="2.85546875" style="210" customWidth="1"/>
    <col min="11532" max="11532" width="11.42578125" style="210" customWidth="1"/>
    <col min="11533" max="11533" width="2.42578125" style="210" customWidth="1"/>
    <col min="11534" max="11534" width="12.140625" style="210" customWidth="1"/>
    <col min="11535" max="11535" width="2.42578125" style="210" customWidth="1"/>
    <col min="11536" max="11536" width="11.42578125" style="210" customWidth="1"/>
    <col min="11537" max="11537" width="17.42578125" style="210" customWidth="1"/>
    <col min="11538" max="11540" width="16.5703125" style="210" customWidth="1"/>
    <col min="11541" max="11541" width="8.7109375" style="210"/>
    <col min="11542" max="11542" width="16.5703125" style="210" customWidth="1"/>
    <col min="11543" max="11781" width="8.7109375" style="210"/>
    <col min="11782" max="11782" width="42.42578125" style="210" customWidth="1"/>
    <col min="11783" max="11783" width="2.42578125" style="210" customWidth="1"/>
    <col min="11784" max="11784" width="12.140625" style="210" customWidth="1"/>
    <col min="11785" max="11785" width="2.42578125" style="210" customWidth="1"/>
    <col min="11786" max="11786" width="12.42578125" style="210" bestFit="1" customWidth="1"/>
    <col min="11787" max="11787" width="2.85546875" style="210" customWidth="1"/>
    <col min="11788" max="11788" width="11.42578125" style="210" customWidth="1"/>
    <col min="11789" max="11789" width="2.42578125" style="210" customWidth="1"/>
    <col min="11790" max="11790" width="12.140625" style="210" customWidth="1"/>
    <col min="11791" max="11791" width="2.42578125" style="210" customWidth="1"/>
    <col min="11792" max="11792" width="11.42578125" style="210" customWidth="1"/>
    <col min="11793" max="11793" width="17.42578125" style="210" customWidth="1"/>
    <col min="11794" max="11796" width="16.5703125" style="210" customWidth="1"/>
    <col min="11797" max="11797" width="8.7109375" style="210"/>
    <col min="11798" max="11798" width="16.5703125" style="210" customWidth="1"/>
    <col min="11799" max="12037" width="8.7109375" style="210"/>
    <col min="12038" max="12038" width="42.42578125" style="210" customWidth="1"/>
    <col min="12039" max="12039" width="2.42578125" style="210" customWidth="1"/>
    <col min="12040" max="12040" width="12.140625" style="210" customWidth="1"/>
    <col min="12041" max="12041" width="2.42578125" style="210" customWidth="1"/>
    <col min="12042" max="12042" width="12.42578125" style="210" bestFit="1" customWidth="1"/>
    <col min="12043" max="12043" width="2.85546875" style="210" customWidth="1"/>
    <col min="12044" max="12044" width="11.42578125" style="210" customWidth="1"/>
    <col min="12045" max="12045" width="2.42578125" style="210" customWidth="1"/>
    <col min="12046" max="12046" width="12.140625" style="210" customWidth="1"/>
    <col min="12047" max="12047" width="2.42578125" style="210" customWidth="1"/>
    <col min="12048" max="12048" width="11.42578125" style="210" customWidth="1"/>
    <col min="12049" max="12049" width="17.42578125" style="210" customWidth="1"/>
    <col min="12050" max="12052" width="16.5703125" style="210" customWidth="1"/>
    <col min="12053" max="12053" width="8.7109375" style="210"/>
    <col min="12054" max="12054" width="16.5703125" style="210" customWidth="1"/>
    <col min="12055" max="12293" width="8.7109375" style="210"/>
    <col min="12294" max="12294" width="42.42578125" style="210" customWidth="1"/>
    <col min="12295" max="12295" width="2.42578125" style="210" customWidth="1"/>
    <col min="12296" max="12296" width="12.140625" style="210" customWidth="1"/>
    <col min="12297" max="12297" width="2.42578125" style="210" customWidth="1"/>
    <col min="12298" max="12298" width="12.42578125" style="210" bestFit="1" customWidth="1"/>
    <col min="12299" max="12299" width="2.85546875" style="210" customWidth="1"/>
    <col min="12300" max="12300" width="11.42578125" style="210" customWidth="1"/>
    <col min="12301" max="12301" width="2.42578125" style="210" customWidth="1"/>
    <col min="12302" max="12302" width="12.140625" style="210" customWidth="1"/>
    <col min="12303" max="12303" width="2.42578125" style="210" customWidth="1"/>
    <col min="12304" max="12304" width="11.42578125" style="210" customWidth="1"/>
    <col min="12305" max="12305" width="17.42578125" style="210" customWidth="1"/>
    <col min="12306" max="12308" width="16.5703125" style="210" customWidth="1"/>
    <col min="12309" max="12309" width="8.7109375" style="210"/>
    <col min="12310" max="12310" width="16.5703125" style="210" customWidth="1"/>
    <col min="12311" max="12549" width="8.7109375" style="210"/>
    <col min="12550" max="12550" width="42.42578125" style="210" customWidth="1"/>
    <col min="12551" max="12551" width="2.42578125" style="210" customWidth="1"/>
    <col min="12552" max="12552" width="12.140625" style="210" customWidth="1"/>
    <col min="12553" max="12553" width="2.42578125" style="210" customWidth="1"/>
    <col min="12554" max="12554" width="12.42578125" style="210" bestFit="1" customWidth="1"/>
    <col min="12555" max="12555" width="2.85546875" style="210" customWidth="1"/>
    <col min="12556" max="12556" width="11.42578125" style="210" customWidth="1"/>
    <col min="12557" max="12557" width="2.42578125" style="210" customWidth="1"/>
    <col min="12558" max="12558" width="12.140625" style="210" customWidth="1"/>
    <col min="12559" max="12559" width="2.42578125" style="210" customWidth="1"/>
    <col min="12560" max="12560" width="11.42578125" style="210" customWidth="1"/>
    <col min="12561" max="12561" width="17.42578125" style="210" customWidth="1"/>
    <col min="12562" max="12564" width="16.5703125" style="210" customWidth="1"/>
    <col min="12565" max="12565" width="8.7109375" style="210"/>
    <col min="12566" max="12566" width="16.5703125" style="210" customWidth="1"/>
    <col min="12567" max="12805" width="8.7109375" style="210"/>
    <col min="12806" max="12806" width="42.42578125" style="210" customWidth="1"/>
    <col min="12807" max="12807" width="2.42578125" style="210" customWidth="1"/>
    <col min="12808" max="12808" width="12.140625" style="210" customWidth="1"/>
    <col min="12809" max="12809" width="2.42578125" style="210" customWidth="1"/>
    <col min="12810" max="12810" width="12.42578125" style="210" bestFit="1" customWidth="1"/>
    <col min="12811" max="12811" width="2.85546875" style="210" customWidth="1"/>
    <col min="12812" max="12812" width="11.42578125" style="210" customWidth="1"/>
    <col min="12813" max="12813" width="2.42578125" style="210" customWidth="1"/>
    <col min="12814" max="12814" width="12.140625" style="210" customWidth="1"/>
    <col min="12815" max="12815" width="2.42578125" style="210" customWidth="1"/>
    <col min="12816" max="12816" width="11.42578125" style="210" customWidth="1"/>
    <col min="12817" max="12817" width="17.42578125" style="210" customWidth="1"/>
    <col min="12818" max="12820" width="16.5703125" style="210" customWidth="1"/>
    <col min="12821" max="12821" width="8.7109375" style="210"/>
    <col min="12822" max="12822" width="16.5703125" style="210" customWidth="1"/>
    <col min="12823" max="13061" width="8.7109375" style="210"/>
    <col min="13062" max="13062" width="42.42578125" style="210" customWidth="1"/>
    <col min="13063" max="13063" width="2.42578125" style="210" customWidth="1"/>
    <col min="13064" max="13064" width="12.140625" style="210" customWidth="1"/>
    <col min="13065" max="13065" width="2.42578125" style="210" customWidth="1"/>
    <col min="13066" max="13066" width="12.42578125" style="210" bestFit="1" customWidth="1"/>
    <col min="13067" max="13067" width="2.85546875" style="210" customWidth="1"/>
    <col min="13068" max="13068" width="11.42578125" style="210" customWidth="1"/>
    <col min="13069" max="13069" width="2.42578125" style="210" customWidth="1"/>
    <col min="13070" max="13070" width="12.140625" style="210" customWidth="1"/>
    <col min="13071" max="13071" width="2.42578125" style="210" customWidth="1"/>
    <col min="13072" max="13072" width="11.42578125" style="210" customWidth="1"/>
    <col min="13073" max="13073" width="17.42578125" style="210" customWidth="1"/>
    <col min="13074" max="13076" width="16.5703125" style="210" customWidth="1"/>
    <col min="13077" max="13077" width="8.7109375" style="210"/>
    <col min="13078" max="13078" width="16.5703125" style="210" customWidth="1"/>
    <col min="13079" max="13317" width="8.7109375" style="210"/>
    <col min="13318" max="13318" width="42.42578125" style="210" customWidth="1"/>
    <col min="13319" max="13319" width="2.42578125" style="210" customWidth="1"/>
    <col min="13320" max="13320" width="12.140625" style="210" customWidth="1"/>
    <col min="13321" max="13321" width="2.42578125" style="210" customWidth="1"/>
    <col min="13322" max="13322" width="12.42578125" style="210" bestFit="1" customWidth="1"/>
    <col min="13323" max="13323" width="2.85546875" style="210" customWidth="1"/>
    <col min="13324" max="13324" width="11.42578125" style="210" customWidth="1"/>
    <col min="13325" max="13325" width="2.42578125" style="210" customWidth="1"/>
    <col min="13326" max="13326" width="12.140625" style="210" customWidth="1"/>
    <col min="13327" max="13327" width="2.42578125" style="210" customWidth="1"/>
    <col min="13328" max="13328" width="11.42578125" style="210" customWidth="1"/>
    <col min="13329" max="13329" width="17.42578125" style="210" customWidth="1"/>
    <col min="13330" max="13332" width="16.5703125" style="210" customWidth="1"/>
    <col min="13333" max="13333" width="8.7109375" style="210"/>
    <col min="13334" max="13334" width="16.5703125" style="210" customWidth="1"/>
    <col min="13335" max="13573" width="8.7109375" style="210"/>
    <col min="13574" max="13574" width="42.42578125" style="210" customWidth="1"/>
    <col min="13575" max="13575" width="2.42578125" style="210" customWidth="1"/>
    <col min="13576" max="13576" width="12.140625" style="210" customWidth="1"/>
    <col min="13577" max="13577" width="2.42578125" style="210" customWidth="1"/>
    <col min="13578" max="13578" width="12.42578125" style="210" bestFit="1" customWidth="1"/>
    <col min="13579" max="13579" width="2.85546875" style="210" customWidth="1"/>
    <col min="13580" max="13580" width="11.42578125" style="210" customWidth="1"/>
    <col min="13581" max="13581" width="2.42578125" style="210" customWidth="1"/>
    <col min="13582" max="13582" width="12.140625" style="210" customWidth="1"/>
    <col min="13583" max="13583" width="2.42578125" style="210" customWidth="1"/>
    <col min="13584" max="13584" width="11.42578125" style="210" customWidth="1"/>
    <col min="13585" max="13585" width="17.42578125" style="210" customWidth="1"/>
    <col min="13586" max="13588" width="16.5703125" style="210" customWidth="1"/>
    <col min="13589" max="13589" width="8.7109375" style="210"/>
    <col min="13590" max="13590" width="16.5703125" style="210" customWidth="1"/>
    <col min="13591" max="13829" width="8.7109375" style="210"/>
    <col min="13830" max="13830" width="42.42578125" style="210" customWidth="1"/>
    <col min="13831" max="13831" width="2.42578125" style="210" customWidth="1"/>
    <col min="13832" max="13832" width="12.140625" style="210" customWidth="1"/>
    <col min="13833" max="13833" width="2.42578125" style="210" customWidth="1"/>
    <col min="13834" max="13834" width="12.42578125" style="210" bestFit="1" customWidth="1"/>
    <col min="13835" max="13835" width="2.85546875" style="210" customWidth="1"/>
    <col min="13836" max="13836" width="11.42578125" style="210" customWidth="1"/>
    <col min="13837" max="13837" width="2.42578125" style="210" customWidth="1"/>
    <col min="13838" max="13838" width="12.140625" style="210" customWidth="1"/>
    <col min="13839" max="13839" width="2.42578125" style="210" customWidth="1"/>
    <col min="13840" max="13840" width="11.42578125" style="210" customWidth="1"/>
    <col min="13841" max="13841" width="17.42578125" style="210" customWidth="1"/>
    <col min="13842" max="13844" width="16.5703125" style="210" customWidth="1"/>
    <col min="13845" max="13845" width="8.7109375" style="210"/>
    <col min="13846" max="13846" width="16.5703125" style="210" customWidth="1"/>
    <col min="13847" max="14085" width="8.7109375" style="210"/>
    <col min="14086" max="14086" width="42.42578125" style="210" customWidth="1"/>
    <col min="14087" max="14087" width="2.42578125" style="210" customWidth="1"/>
    <col min="14088" max="14088" width="12.140625" style="210" customWidth="1"/>
    <col min="14089" max="14089" width="2.42578125" style="210" customWidth="1"/>
    <col min="14090" max="14090" width="12.42578125" style="210" bestFit="1" customWidth="1"/>
    <col min="14091" max="14091" width="2.85546875" style="210" customWidth="1"/>
    <col min="14092" max="14092" width="11.42578125" style="210" customWidth="1"/>
    <col min="14093" max="14093" width="2.42578125" style="210" customWidth="1"/>
    <col min="14094" max="14094" width="12.140625" style="210" customWidth="1"/>
    <col min="14095" max="14095" width="2.42578125" style="210" customWidth="1"/>
    <col min="14096" max="14096" width="11.42578125" style="210" customWidth="1"/>
    <col min="14097" max="14097" width="17.42578125" style="210" customWidth="1"/>
    <col min="14098" max="14100" width="16.5703125" style="210" customWidth="1"/>
    <col min="14101" max="14101" width="8.7109375" style="210"/>
    <col min="14102" max="14102" width="16.5703125" style="210" customWidth="1"/>
    <col min="14103" max="14341" width="8.7109375" style="210"/>
    <col min="14342" max="14342" width="42.42578125" style="210" customWidth="1"/>
    <col min="14343" max="14343" width="2.42578125" style="210" customWidth="1"/>
    <col min="14344" max="14344" width="12.140625" style="210" customWidth="1"/>
    <col min="14345" max="14345" width="2.42578125" style="210" customWidth="1"/>
    <col min="14346" max="14346" width="12.42578125" style="210" bestFit="1" customWidth="1"/>
    <col min="14347" max="14347" width="2.85546875" style="210" customWidth="1"/>
    <col min="14348" max="14348" width="11.42578125" style="210" customWidth="1"/>
    <col min="14349" max="14349" width="2.42578125" style="210" customWidth="1"/>
    <col min="14350" max="14350" width="12.140625" style="210" customWidth="1"/>
    <col min="14351" max="14351" width="2.42578125" style="210" customWidth="1"/>
    <col min="14352" max="14352" width="11.42578125" style="210" customWidth="1"/>
    <col min="14353" max="14353" width="17.42578125" style="210" customWidth="1"/>
    <col min="14354" max="14356" width="16.5703125" style="210" customWidth="1"/>
    <col min="14357" max="14357" width="8.7109375" style="210"/>
    <col min="14358" max="14358" width="16.5703125" style="210" customWidth="1"/>
    <col min="14359" max="14597" width="8.7109375" style="210"/>
    <col min="14598" max="14598" width="42.42578125" style="210" customWidth="1"/>
    <col min="14599" max="14599" width="2.42578125" style="210" customWidth="1"/>
    <col min="14600" max="14600" width="12.140625" style="210" customWidth="1"/>
    <col min="14601" max="14601" width="2.42578125" style="210" customWidth="1"/>
    <col min="14602" max="14602" width="12.42578125" style="210" bestFit="1" customWidth="1"/>
    <col min="14603" max="14603" width="2.85546875" style="210" customWidth="1"/>
    <col min="14604" max="14604" width="11.42578125" style="210" customWidth="1"/>
    <col min="14605" max="14605" width="2.42578125" style="210" customWidth="1"/>
    <col min="14606" max="14606" width="12.140625" style="210" customWidth="1"/>
    <col min="14607" max="14607" width="2.42578125" style="210" customWidth="1"/>
    <col min="14608" max="14608" width="11.42578125" style="210" customWidth="1"/>
    <col min="14609" max="14609" width="17.42578125" style="210" customWidth="1"/>
    <col min="14610" max="14612" width="16.5703125" style="210" customWidth="1"/>
    <col min="14613" max="14613" width="8.7109375" style="210"/>
    <col min="14614" max="14614" width="16.5703125" style="210" customWidth="1"/>
    <col min="14615" max="14853" width="8.7109375" style="210"/>
    <col min="14854" max="14854" width="42.42578125" style="210" customWidth="1"/>
    <col min="14855" max="14855" width="2.42578125" style="210" customWidth="1"/>
    <col min="14856" max="14856" width="12.140625" style="210" customWidth="1"/>
    <col min="14857" max="14857" width="2.42578125" style="210" customWidth="1"/>
    <col min="14858" max="14858" width="12.42578125" style="210" bestFit="1" customWidth="1"/>
    <col min="14859" max="14859" width="2.85546875" style="210" customWidth="1"/>
    <col min="14860" max="14860" width="11.42578125" style="210" customWidth="1"/>
    <col min="14861" max="14861" width="2.42578125" style="210" customWidth="1"/>
    <col min="14862" max="14862" width="12.140625" style="210" customWidth="1"/>
    <col min="14863" max="14863" width="2.42578125" style="210" customWidth="1"/>
    <col min="14864" max="14864" width="11.42578125" style="210" customWidth="1"/>
    <col min="14865" max="14865" width="17.42578125" style="210" customWidth="1"/>
    <col min="14866" max="14868" width="16.5703125" style="210" customWidth="1"/>
    <col min="14869" max="14869" width="8.7109375" style="210"/>
    <col min="14870" max="14870" width="16.5703125" style="210" customWidth="1"/>
    <col min="14871" max="15109" width="8.7109375" style="210"/>
    <col min="15110" max="15110" width="42.42578125" style="210" customWidth="1"/>
    <col min="15111" max="15111" width="2.42578125" style="210" customWidth="1"/>
    <col min="15112" max="15112" width="12.140625" style="210" customWidth="1"/>
    <col min="15113" max="15113" width="2.42578125" style="210" customWidth="1"/>
    <col min="15114" max="15114" width="12.42578125" style="210" bestFit="1" customWidth="1"/>
    <col min="15115" max="15115" width="2.85546875" style="210" customWidth="1"/>
    <col min="15116" max="15116" width="11.42578125" style="210" customWidth="1"/>
    <col min="15117" max="15117" width="2.42578125" style="210" customWidth="1"/>
    <col min="15118" max="15118" width="12.140625" style="210" customWidth="1"/>
    <col min="15119" max="15119" width="2.42578125" style="210" customWidth="1"/>
    <col min="15120" max="15120" width="11.42578125" style="210" customWidth="1"/>
    <col min="15121" max="15121" width="17.42578125" style="210" customWidth="1"/>
    <col min="15122" max="15124" width="16.5703125" style="210" customWidth="1"/>
    <col min="15125" max="15125" width="8.7109375" style="210"/>
    <col min="15126" max="15126" width="16.5703125" style="210" customWidth="1"/>
    <col min="15127" max="15365" width="8.7109375" style="210"/>
    <col min="15366" max="15366" width="42.42578125" style="210" customWidth="1"/>
    <col min="15367" max="15367" width="2.42578125" style="210" customWidth="1"/>
    <col min="15368" max="15368" width="12.140625" style="210" customWidth="1"/>
    <col min="15369" max="15369" width="2.42578125" style="210" customWidth="1"/>
    <col min="15370" max="15370" width="12.42578125" style="210" bestFit="1" customWidth="1"/>
    <col min="15371" max="15371" width="2.85546875" style="210" customWidth="1"/>
    <col min="15372" max="15372" width="11.42578125" style="210" customWidth="1"/>
    <col min="15373" max="15373" width="2.42578125" style="210" customWidth="1"/>
    <col min="15374" max="15374" width="12.140625" style="210" customWidth="1"/>
    <col min="15375" max="15375" width="2.42578125" style="210" customWidth="1"/>
    <col min="15376" max="15376" width="11.42578125" style="210" customWidth="1"/>
    <col min="15377" max="15377" width="17.42578125" style="210" customWidth="1"/>
    <col min="15378" max="15380" width="16.5703125" style="210" customWidth="1"/>
    <col min="15381" max="15381" width="8.7109375" style="210"/>
    <col min="15382" max="15382" width="16.5703125" style="210" customWidth="1"/>
    <col min="15383" max="15621" width="8.7109375" style="210"/>
    <col min="15622" max="15622" width="42.42578125" style="210" customWidth="1"/>
    <col min="15623" max="15623" width="2.42578125" style="210" customWidth="1"/>
    <col min="15624" max="15624" width="12.140625" style="210" customWidth="1"/>
    <col min="15625" max="15625" width="2.42578125" style="210" customWidth="1"/>
    <col min="15626" max="15626" width="12.42578125" style="210" bestFit="1" customWidth="1"/>
    <col min="15627" max="15627" width="2.85546875" style="210" customWidth="1"/>
    <col min="15628" max="15628" width="11.42578125" style="210" customWidth="1"/>
    <col min="15629" max="15629" width="2.42578125" style="210" customWidth="1"/>
    <col min="15630" max="15630" width="12.140625" style="210" customWidth="1"/>
    <col min="15631" max="15631" width="2.42578125" style="210" customWidth="1"/>
    <col min="15632" max="15632" width="11.42578125" style="210" customWidth="1"/>
    <col min="15633" max="15633" width="17.42578125" style="210" customWidth="1"/>
    <col min="15634" max="15636" width="16.5703125" style="210" customWidth="1"/>
    <col min="15637" max="15637" width="8.7109375" style="210"/>
    <col min="15638" max="15638" width="16.5703125" style="210" customWidth="1"/>
    <col min="15639" max="15877" width="8.7109375" style="210"/>
    <col min="15878" max="15878" width="42.42578125" style="210" customWidth="1"/>
    <col min="15879" max="15879" width="2.42578125" style="210" customWidth="1"/>
    <col min="15880" max="15880" width="12.140625" style="210" customWidth="1"/>
    <col min="15881" max="15881" width="2.42578125" style="210" customWidth="1"/>
    <col min="15882" max="15882" width="12.42578125" style="210" bestFit="1" customWidth="1"/>
    <col min="15883" max="15883" width="2.85546875" style="210" customWidth="1"/>
    <col min="15884" max="15884" width="11.42578125" style="210" customWidth="1"/>
    <col min="15885" max="15885" width="2.42578125" style="210" customWidth="1"/>
    <col min="15886" max="15886" width="12.140625" style="210" customWidth="1"/>
    <col min="15887" max="15887" width="2.42578125" style="210" customWidth="1"/>
    <col min="15888" max="15888" width="11.42578125" style="210" customWidth="1"/>
    <col min="15889" max="15889" width="17.42578125" style="210" customWidth="1"/>
    <col min="15890" max="15892" width="16.5703125" style="210" customWidth="1"/>
    <col min="15893" max="15893" width="8.7109375" style="210"/>
    <col min="15894" max="15894" width="16.5703125" style="210" customWidth="1"/>
    <col min="15895" max="16133" width="8.7109375" style="210"/>
    <col min="16134" max="16134" width="42.42578125" style="210" customWidth="1"/>
    <col min="16135" max="16135" width="2.42578125" style="210" customWidth="1"/>
    <col min="16136" max="16136" width="12.140625" style="210" customWidth="1"/>
    <col min="16137" max="16137" width="2.42578125" style="210" customWidth="1"/>
    <col min="16138" max="16138" width="12.42578125" style="210" bestFit="1" customWidth="1"/>
    <col min="16139" max="16139" width="2.85546875" style="210" customWidth="1"/>
    <col min="16140" max="16140" width="11.42578125" style="210" customWidth="1"/>
    <col min="16141" max="16141" width="2.42578125" style="210" customWidth="1"/>
    <col min="16142" max="16142" width="12.140625" style="210" customWidth="1"/>
    <col min="16143" max="16143" width="2.42578125" style="210" customWidth="1"/>
    <col min="16144" max="16144" width="11.42578125" style="210" customWidth="1"/>
    <col min="16145" max="16145" width="17.42578125" style="210" customWidth="1"/>
    <col min="16146" max="16148" width="16.5703125" style="210" customWidth="1"/>
    <col min="16149" max="16149" width="8.7109375" style="210"/>
    <col min="16150" max="16150" width="16.5703125" style="210" customWidth="1"/>
    <col min="16151" max="16376" width="8.7109375" style="210"/>
    <col min="16377" max="16384" width="7.85546875" style="210" customWidth="1"/>
  </cols>
  <sheetData>
    <row r="1" spans="1:22" ht="18.75" x14ac:dyDescent="0.3">
      <c r="A1" s="416" t="str">
        <f>'Start Here'!B3</f>
        <v>ABC International</v>
      </c>
      <c r="S1" s="210"/>
      <c r="T1" s="210"/>
      <c r="V1" s="210"/>
    </row>
    <row r="2" spans="1:22" x14ac:dyDescent="0.25">
      <c r="A2" s="324" t="s">
        <v>336</v>
      </c>
      <c r="B2" s="330"/>
      <c r="C2" s="330"/>
      <c r="S2" s="210"/>
      <c r="T2" s="210"/>
      <c r="V2" s="210"/>
    </row>
    <row r="3" spans="1:22" x14ac:dyDescent="0.25">
      <c r="A3" s="210"/>
      <c r="B3" s="331"/>
      <c r="C3" s="331"/>
      <c r="D3" s="327"/>
      <c r="E3" s="194" t="s">
        <v>326</v>
      </c>
      <c r="F3" s="327"/>
      <c r="G3" s="369"/>
      <c r="H3" s="194" t="s">
        <v>328</v>
      </c>
      <c r="I3" s="327"/>
      <c r="J3" s="327"/>
      <c r="K3" s="327"/>
      <c r="M3" s="194" t="s">
        <v>329</v>
      </c>
      <c r="N3" s="327"/>
      <c r="O3" s="194" t="s">
        <v>331</v>
      </c>
      <c r="P3" s="327"/>
      <c r="Q3" s="194" t="s">
        <v>242</v>
      </c>
      <c r="R3" s="195"/>
      <c r="S3" s="210"/>
      <c r="T3" s="210"/>
      <c r="V3" s="210"/>
    </row>
    <row r="4" spans="1:22" x14ac:dyDescent="0.25">
      <c r="A4" s="324"/>
      <c r="B4" s="368" t="s">
        <v>35</v>
      </c>
      <c r="C4" s="368" t="s">
        <v>36</v>
      </c>
      <c r="D4" s="194" t="s">
        <v>37</v>
      </c>
      <c r="E4" s="194" t="s">
        <v>327</v>
      </c>
      <c r="F4" s="194" t="s">
        <v>39</v>
      </c>
      <c r="G4" s="194"/>
      <c r="H4" s="194" t="s">
        <v>40</v>
      </c>
      <c r="I4" s="194"/>
      <c r="J4" s="194" t="s">
        <v>41</v>
      </c>
      <c r="K4" s="194" t="s">
        <v>42</v>
      </c>
      <c r="L4" s="325"/>
      <c r="M4" s="194" t="s">
        <v>330</v>
      </c>
      <c r="N4" s="326"/>
      <c r="O4" s="196" t="s">
        <v>240</v>
      </c>
      <c r="P4" s="327"/>
      <c r="Q4" s="196" t="s">
        <v>241</v>
      </c>
      <c r="R4" s="197"/>
      <c r="S4" s="210"/>
      <c r="T4" s="210"/>
      <c r="V4" s="210"/>
    </row>
    <row r="5" spans="1:22" s="198" customFormat="1" ht="17.45" customHeight="1" x14ac:dyDescent="0.25">
      <c r="A5" s="333" t="s">
        <v>21</v>
      </c>
      <c r="B5" s="199"/>
      <c r="C5" s="250"/>
      <c r="D5" s="250"/>
      <c r="E5" s="250" t="s">
        <v>277</v>
      </c>
      <c r="F5" s="250"/>
      <c r="G5" s="250"/>
      <c r="H5" s="334"/>
      <c r="J5" s="199"/>
      <c r="K5" s="250" t="s">
        <v>230</v>
      </c>
      <c r="L5" s="385"/>
      <c r="M5" s="334"/>
      <c r="O5" s="199" t="s">
        <v>2</v>
      </c>
      <c r="P5" s="200"/>
      <c r="Q5" s="201" t="s">
        <v>234</v>
      </c>
      <c r="R5" s="202"/>
      <c r="S5" s="209"/>
    </row>
    <row r="6" spans="1:22" s="241" customFormat="1" ht="58.5" thickBot="1" x14ac:dyDescent="0.3">
      <c r="A6" s="203" t="s">
        <v>231</v>
      </c>
      <c r="B6" s="204" t="s">
        <v>322</v>
      </c>
      <c r="C6" s="205" t="s">
        <v>321</v>
      </c>
      <c r="D6" s="205" t="s">
        <v>324</v>
      </c>
      <c r="E6" s="205" t="s">
        <v>237</v>
      </c>
      <c r="F6" s="205" t="s">
        <v>325</v>
      </c>
      <c r="G6" s="205"/>
      <c r="H6" s="397" t="s">
        <v>188</v>
      </c>
      <c r="I6" s="206"/>
      <c r="J6" s="204" t="s">
        <v>238</v>
      </c>
      <c r="K6" s="205" t="s">
        <v>325</v>
      </c>
      <c r="L6" s="386"/>
      <c r="M6" s="397" t="s">
        <v>20</v>
      </c>
      <c r="N6" s="206"/>
      <c r="O6" s="242" t="s">
        <v>257</v>
      </c>
      <c r="P6" s="207"/>
      <c r="Q6" s="208" t="s">
        <v>333</v>
      </c>
      <c r="R6" s="328"/>
      <c r="S6" s="329"/>
    </row>
    <row r="7" spans="1:22" s="213" customFormat="1" x14ac:dyDescent="0.25">
      <c r="A7" s="335" t="s">
        <v>31</v>
      </c>
      <c r="B7" s="336">
        <v>400000</v>
      </c>
      <c r="C7" s="336">
        <v>600000</v>
      </c>
      <c r="D7" s="337">
        <v>58000</v>
      </c>
      <c r="E7" s="337">
        <f>SUM(B7:D7)</f>
        <v>1058000</v>
      </c>
      <c r="F7" s="337"/>
      <c r="G7" s="370"/>
      <c r="H7" s="338">
        <f>SUM(E7:F7)</f>
        <v>1058000</v>
      </c>
      <c r="I7" s="338" t="s">
        <v>21</v>
      </c>
      <c r="J7" s="336">
        <v>260200</v>
      </c>
      <c r="K7" s="337"/>
      <c r="L7" s="382"/>
      <c r="M7" s="215">
        <f>SUM(J7:K7)</f>
        <v>260200</v>
      </c>
      <c r="N7" s="215"/>
      <c r="O7" s="339">
        <f>E7+J7</f>
        <v>1318200</v>
      </c>
      <c r="P7" s="340"/>
      <c r="Q7" s="211">
        <f>O7-M7-H7</f>
        <v>0</v>
      </c>
      <c r="R7" s="212"/>
    </row>
    <row r="8" spans="1:22" s="213" customFormat="1" x14ac:dyDescent="0.25">
      <c r="A8" s="335" t="s">
        <v>111</v>
      </c>
      <c r="B8" s="341">
        <v>80000</v>
      </c>
      <c r="C8" s="342">
        <v>120000</v>
      </c>
      <c r="D8" s="343">
        <v>10000</v>
      </c>
      <c r="E8" s="343">
        <f>SUM(B8:D8)</f>
        <v>210000</v>
      </c>
      <c r="F8" s="343"/>
      <c r="G8" s="371"/>
      <c r="H8" s="214">
        <f>SUM(E8:F8)</f>
        <v>210000</v>
      </c>
      <c r="I8" s="338"/>
      <c r="J8" s="341">
        <v>52000</v>
      </c>
      <c r="K8" s="343"/>
      <c r="L8" s="384"/>
      <c r="M8" s="379">
        <f>SUM(J8:K8)</f>
        <v>52000</v>
      </c>
      <c r="N8" s="215"/>
      <c r="O8" s="344">
        <f>E8+J8</f>
        <v>262000</v>
      </c>
      <c r="P8" s="340"/>
      <c r="Q8" s="214">
        <f>O8-M8-H8</f>
        <v>0</v>
      </c>
      <c r="R8" s="212"/>
    </row>
    <row r="9" spans="1:22" s="213" customFormat="1" x14ac:dyDescent="0.25">
      <c r="A9" s="381" t="s">
        <v>335</v>
      </c>
      <c r="B9" s="337">
        <f>SUM(B7:B8)</f>
        <v>480000</v>
      </c>
      <c r="C9" s="337">
        <f>SUM(C7:C8)</f>
        <v>720000</v>
      </c>
      <c r="D9" s="337">
        <f>SUM(D7:D8)</f>
        <v>68000</v>
      </c>
      <c r="E9" s="337">
        <f>SUM(E7:E8)</f>
        <v>1268000</v>
      </c>
      <c r="F9" s="337">
        <f>SUM(F7:F8)</f>
        <v>0</v>
      </c>
      <c r="G9" s="370"/>
      <c r="H9" s="338">
        <f>SUM(H7:H8)</f>
        <v>1268000</v>
      </c>
      <c r="I9" s="338" t="s">
        <v>21</v>
      </c>
      <c r="J9" s="337">
        <f>SUM(J7:J8)</f>
        <v>312200</v>
      </c>
      <c r="K9" s="337">
        <f>SUM(K7:K8)</f>
        <v>0</v>
      </c>
      <c r="L9" s="382"/>
      <c r="M9" s="215">
        <f>SUM(M7:M8)</f>
        <v>312200</v>
      </c>
      <c r="N9" s="215"/>
      <c r="O9" s="339">
        <f>SUM(O7:O8)</f>
        <v>1580200</v>
      </c>
      <c r="P9" s="340"/>
      <c r="Q9" s="215">
        <f>SUM(Q7:Q8)</f>
        <v>0</v>
      </c>
      <c r="R9" s="212"/>
    </row>
    <row r="10" spans="1:22" s="213" customFormat="1" x14ac:dyDescent="0.25">
      <c r="A10" s="216"/>
      <c r="B10" s="219"/>
      <c r="C10" s="219"/>
      <c r="D10" s="219"/>
      <c r="E10" s="219"/>
      <c r="F10" s="219"/>
      <c r="G10" s="370"/>
      <c r="H10" s="323"/>
      <c r="I10" s="323"/>
      <c r="J10" s="219"/>
      <c r="K10" s="219"/>
      <c r="L10" s="382"/>
      <c r="M10" s="218"/>
      <c r="N10" s="218"/>
      <c r="O10" s="339" t="s">
        <v>21</v>
      </c>
      <c r="P10" s="340"/>
      <c r="Q10" s="215"/>
      <c r="R10" s="212"/>
    </row>
    <row r="11" spans="1:22" s="213" customFormat="1" x14ac:dyDescent="0.25">
      <c r="A11" s="220" t="s">
        <v>89</v>
      </c>
      <c r="B11" s="336"/>
      <c r="C11" s="336">
        <v>10000</v>
      </c>
      <c r="D11" s="337"/>
      <c r="E11" s="337">
        <f>SUM(B11:D11)</f>
        <v>10000</v>
      </c>
      <c r="F11" s="337">
        <f>-E11</f>
        <v>-10000</v>
      </c>
      <c r="G11" s="382" t="s">
        <v>4</v>
      </c>
      <c r="H11" s="338">
        <f>SUM(E11:F11)</f>
        <v>0</v>
      </c>
      <c r="I11" s="338"/>
      <c r="J11" s="336"/>
      <c r="K11" s="337"/>
      <c r="L11" s="382"/>
      <c r="M11" s="215">
        <f>SUM(J11:K11)</f>
        <v>0</v>
      </c>
      <c r="N11" s="215"/>
      <c r="O11" s="339">
        <f t="shared" ref="O11:O32" si="0">E11+J11</f>
        <v>10000</v>
      </c>
      <c r="P11" s="340"/>
      <c r="Q11" s="215">
        <f t="shared" ref="Q11:Q31" si="1">O11-M11-H11</f>
        <v>10000</v>
      </c>
      <c r="R11" s="212"/>
    </row>
    <row r="12" spans="1:22" s="213" customFormat="1" x14ac:dyDescent="0.25">
      <c r="A12" s="220" t="s">
        <v>98</v>
      </c>
      <c r="B12" s="336"/>
      <c r="C12" s="336"/>
      <c r="D12" s="337"/>
      <c r="E12" s="337">
        <f t="shared" ref="E12:E32" si="2">SUM(B12:D12)</f>
        <v>0</v>
      </c>
      <c r="F12" s="336">
        <v>5000</v>
      </c>
      <c r="G12" s="383" t="s">
        <v>3</v>
      </c>
      <c r="H12" s="338">
        <f>SUM(E12:F12)</f>
        <v>5000</v>
      </c>
      <c r="I12" s="338"/>
      <c r="J12" s="336">
        <v>6750</v>
      </c>
      <c r="K12" s="337">
        <f>-F12</f>
        <v>-5000</v>
      </c>
      <c r="L12" s="382" t="s">
        <v>3</v>
      </c>
      <c r="M12" s="215">
        <f t="shared" ref="M12:M32" si="3">SUM(J12:K12)</f>
        <v>1750</v>
      </c>
      <c r="N12" s="215"/>
      <c r="O12" s="339">
        <f t="shared" si="0"/>
        <v>6750</v>
      </c>
      <c r="P12" s="340"/>
      <c r="Q12" s="215">
        <f t="shared" si="1"/>
        <v>0</v>
      </c>
      <c r="R12" s="212"/>
    </row>
    <row r="13" spans="1:22" s="213" customFormat="1" x14ac:dyDescent="0.25">
      <c r="A13" s="220" t="s">
        <v>5</v>
      </c>
      <c r="B13" s="336">
        <v>24535</v>
      </c>
      <c r="C13" s="336">
        <v>50000</v>
      </c>
      <c r="D13" s="337">
        <v>2500</v>
      </c>
      <c r="E13" s="337">
        <f t="shared" si="2"/>
        <v>77035</v>
      </c>
      <c r="F13" s="337"/>
      <c r="G13" s="382"/>
      <c r="H13" s="338">
        <f t="shared" ref="H13:H32" si="4">SUM(E13:F13)</f>
        <v>77035</v>
      </c>
      <c r="I13" s="338"/>
      <c r="J13" s="336">
        <v>6774</v>
      </c>
      <c r="K13" s="337"/>
      <c r="L13" s="382"/>
      <c r="M13" s="215">
        <f t="shared" si="3"/>
        <v>6774</v>
      </c>
      <c r="N13" s="215"/>
      <c r="O13" s="339">
        <f t="shared" si="0"/>
        <v>83809</v>
      </c>
      <c r="P13" s="340"/>
      <c r="Q13" s="215">
        <f t="shared" si="1"/>
        <v>0</v>
      </c>
      <c r="R13" s="212"/>
    </row>
    <row r="14" spans="1:22" s="213" customFormat="1" x14ac:dyDescent="0.25">
      <c r="A14" s="220" t="s">
        <v>96</v>
      </c>
      <c r="B14" s="336"/>
      <c r="C14" s="336">
        <v>8000</v>
      </c>
      <c r="D14" s="337"/>
      <c r="E14" s="337">
        <f t="shared" si="2"/>
        <v>8000</v>
      </c>
      <c r="F14" s="337">
        <f>-E14</f>
        <v>-8000</v>
      </c>
      <c r="G14" s="382" t="s">
        <v>288</v>
      </c>
      <c r="H14" s="338">
        <f t="shared" si="4"/>
        <v>0</v>
      </c>
      <c r="I14" s="338"/>
      <c r="J14" s="336"/>
      <c r="K14" s="337"/>
      <c r="L14" s="382"/>
      <c r="M14" s="215">
        <f t="shared" si="3"/>
        <v>0</v>
      </c>
      <c r="N14" s="215"/>
      <c r="O14" s="339">
        <f t="shared" si="0"/>
        <v>8000</v>
      </c>
      <c r="P14" s="340"/>
      <c r="Q14" s="215">
        <f t="shared" si="1"/>
        <v>8000</v>
      </c>
      <c r="R14" s="212"/>
    </row>
    <row r="15" spans="1:22" s="213" customFormat="1" x14ac:dyDescent="0.25">
      <c r="A15" s="221" t="s">
        <v>53</v>
      </c>
      <c r="B15" s="336">
        <v>1600</v>
      </c>
      <c r="C15" s="336">
        <v>2000</v>
      </c>
      <c r="D15" s="337">
        <v>430</v>
      </c>
      <c r="E15" s="337">
        <f t="shared" si="2"/>
        <v>4030</v>
      </c>
      <c r="F15" s="337"/>
      <c r="G15" s="382"/>
      <c r="H15" s="338">
        <f t="shared" si="4"/>
        <v>4030</v>
      </c>
      <c r="I15" s="338"/>
      <c r="J15" s="336">
        <v>1900</v>
      </c>
      <c r="K15" s="337"/>
      <c r="L15" s="382"/>
      <c r="M15" s="215">
        <f t="shared" si="3"/>
        <v>1900</v>
      </c>
      <c r="N15" s="215"/>
      <c r="O15" s="339">
        <f t="shared" si="0"/>
        <v>5930</v>
      </c>
      <c r="P15" s="340"/>
      <c r="Q15" s="215">
        <f t="shared" si="1"/>
        <v>0</v>
      </c>
      <c r="R15" s="212"/>
    </row>
    <row r="16" spans="1:22" s="213" customFormat="1" x14ac:dyDescent="0.25">
      <c r="A16" s="221" t="s">
        <v>51</v>
      </c>
      <c r="B16" s="336">
        <v>35000</v>
      </c>
      <c r="C16" s="336">
        <v>19000</v>
      </c>
      <c r="D16" s="337">
        <v>200</v>
      </c>
      <c r="E16" s="337">
        <f t="shared" si="2"/>
        <v>54200</v>
      </c>
      <c r="F16" s="337"/>
      <c r="G16" s="382"/>
      <c r="H16" s="338">
        <f t="shared" si="4"/>
        <v>54200</v>
      </c>
      <c r="I16" s="338"/>
      <c r="J16" s="336">
        <v>8900</v>
      </c>
      <c r="K16" s="337"/>
      <c r="L16" s="382"/>
      <c r="M16" s="215">
        <f t="shared" si="3"/>
        <v>8900</v>
      </c>
      <c r="N16" s="215"/>
      <c r="O16" s="339">
        <f t="shared" si="0"/>
        <v>63100</v>
      </c>
      <c r="P16" s="340"/>
      <c r="Q16" s="215">
        <f t="shared" si="1"/>
        <v>0</v>
      </c>
      <c r="R16" s="212"/>
    </row>
    <row r="17" spans="1:18" s="213" customFormat="1" x14ac:dyDescent="0.25">
      <c r="A17" s="221" t="s">
        <v>47</v>
      </c>
      <c r="B17" s="336">
        <v>2000</v>
      </c>
      <c r="C17" s="336">
        <v>10000</v>
      </c>
      <c r="D17" s="337">
        <v>1090</v>
      </c>
      <c r="E17" s="337">
        <f t="shared" si="2"/>
        <v>13090</v>
      </c>
      <c r="F17" s="337"/>
      <c r="G17" s="382"/>
      <c r="H17" s="338">
        <f t="shared" si="4"/>
        <v>13090</v>
      </c>
      <c r="I17" s="338"/>
      <c r="J17" s="336">
        <v>2600</v>
      </c>
      <c r="K17" s="337"/>
      <c r="L17" s="382"/>
      <c r="M17" s="215">
        <f t="shared" si="3"/>
        <v>2600</v>
      </c>
      <c r="N17" s="215"/>
      <c r="O17" s="339">
        <f t="shared" si="0"/>
        <v>15690</v>
      </c>
      <c r="P17" s="340"/>
      <c r="Q17" s="215">
        <f t="shared" si="1"/>
        <v>0</v>
      </c>
      <c r="R17" s="212"/>
    </row>
    <row r="18" spans="1:18" s="213" customFormat="1" x14ac:dyDescent="0.25">
      <c r="A18" s="220" t="s">
        <v>93</v>
      </c>
      <c r="B18" s="336"/>
      <c r="C18" s="336">
        <v>500</v>
      </c>
      <c r="D18" s="337"/>
      <c r="E18" s="337">
        <f t="shared" si="2"/>
        <v>500</v>
      </c>
      <c r="F18" s="337">
        <f>-E18</f>
        <v>-500</v>
      </c>
      <c r="G18" s="382" t="s">
        <v>293</v>
      </c>
      <c r="H18" s="338">
        <f t="shared" si="4"/>
        <v>0</v>
      </c>
      <c r="I18" s="338"/>
      <c r="J18" s="336">
        <v>2030</v>
      </c>
      <c r="K18" s="337">
        <f>-J18</f>
        <v>-2030</v>
      </c>
      <c r="L18" s="382" t="s">
        <v>293</v>
      </c>
      <c r="M18" s="215">
        <f t="shared" si="3"/>
        <v>0</v>
      </c>
      <c r="N18" s="215"/>
      <c r="O18" s="339">
        <f t="shared" si="0"/>
        <v>2530</v>
      </c>
      <c r="P18" s="340"/>
      <c r="Q18" s="215">
        <f t="shared" si="1"/>
        <v>2530</v>
      </c>
      <c r="R18" s="212"/>
    </row>
    <row r="19" spans="1:18" s="213" customFormat="1" x14ac:dyDescent="0.25">
      <c r="A19" s="221" t="s">
        <v>113</v>
      </c>
      <c r="B19" s="336">
        <v>4510</v>
      </c>
      <c r="C19" s="336">
        <v>12000</v>
      </c>
      <c r="D19" s="337"/>
      <c r="E19" s="337">
        <f t="shared" si="2"/>
        <v>16510</v>
      </c>
      <c r="F19" s="337"/>
      <c r="G19" s="382"/>
      <c r="H19" s="338">
        <f t="shared" si="4"/>
        <v>16510</v>
      </c>
      <c r="I19" s="338"/>
      <c r="J19" s="336">
        <v>678</v>
      </c>
      <c r="K19" s="337"/>
      <c r="L19" s="382"/>
      <c r="M19" s="215">
        <f t="shared" si="3"/>
        <v>678</v>
      </c>
      <c r="N19" s="215"/>
      <c r="O19" s="339">
        <f t="shared" si="0"/>
        <v>17188</v>
      </c>
      <c r="P19" s="340"/>
      <c r="Q19" s="215">
        <f t="shared" si="1"/>
        <v>0</v>
      </c>
      <c r="R19" s="212"/>
    </row>
    <row r="20" spans="1:18" s="213" customFormat="1" x14ac:dyDescent="0.25">
      <c r="A20" s="220" t="s">
        <v>48</v>
      </c>
      <c r="B20" s="336">
        <v>42000</v>
      </c>
      <c r="C20" s="336">
        <v>200000</v>
      </c>
      <c r="D20" s="337">
        <v>23000</v>
      </c>
      <c r="E20" s="337">
        <f t="shared" si="2"/>
        <v>265000</v>
      </c>
      <c r="F20" s="337"/>
      <c r="G20" s="382"/>
      <c r="H20" s="338">
        <f t="shared" si="4"/>
        <v>265000</v>
      </c>
      <c r="I20" s="338"/>
      <c r="J20" s="336">
        <v>65000</v>
      </c>
      <c r="K20" s="337"/>
      <c r="L20" s="382"/>
      <c r="M20" s="215">
        <f t="shared" si="3"/>
        <v>65000</v>
      </c>
      <c r="N20" s="215"/>
      <c r="O20" s="339">
        <f t="shared" si="0"/>
        <v>330000</v>
      </c>
      <c r="P20" s="340"/>
      <c r="Q20" s="215">
        <f t="shared" si="1"/>
        <v>0</v>
      </c>
      <c r="R20" s="212"/>
    </row>
    <row r="21" spans="1:18" s="213" customFormat="1" x14ac:dyDescent="0.25">
      <c r="A21" s="221" t="s">
        <v>46</v>
      </c>
      <c r="B21" s="336">
        <v>25000</v>
      </c>
      <c r="C21" s="336">
        <v>65000</v>
      </c>
      <c r="D21" s="337"/>
      <c r="E21" s="337">
        <f t="shared" si="2"/>
        <v>90000</v>
      </c>
      <c r="F21" s="337"/>
      <c r="G21" s="382"/>
      <c r="H21" s="338">
        <f t="shared" si="4"/>
        <v>90000</v>
      </c>
      <c r="I21" s="338"/>
      <c r="J21" s="336"/>
      <c r="K21" s="337"/>
      <c r="L21" s="382"/>
      <c r="M21" s="215">
        <f t="shared" si="3"/>
        <v>0</v>
      </c>
      <c r="N21" s="215"/>
      <c r="O21" s="339">
        <f t="shared" si="0"/>
        <v>90000</v>
      </c>
      <c r="P21" s="340"/>
      <c r="Q21" s="215">
        <f t="shared" si="1"/>
        <v>0</v>
      </c>
      <c r="R21" s="212"/>
    </row>
    <row r="22" spans="1:18" s="213" customFormat="1" x14ac:dyDescent="0.25">
      <c r="A22" s="220" t="s">
        <v>97</v>
      </c>
      <c r="B22" s="336">
        <v>0</v>
      </c>
      <c r="C22" s="336"/>
      <c r="D22" s="337"/>
      <c r="E22" s="337">
        <f t="shared" si="2"/>
        <v>0</v>
      </c>
      <c r="F22" s="337"/>
      <c r="G22" s="382"/>
      <c r="H22" s="338">
        <f t="shared" si="4"/>
        <v>0</v>
      </c>
      <c r="I22" s="338"/>
      <c r="J22" s="336">
        <v>250</v>
      </c>
      <c r="K22" s="337">
        <f>-J22</f>
        <v>-250</v>
      </c>
      <c r="L22" s="382" t="s">
        <v>287</v>
      </c>
      <c r="M22" s="215">
        <f t="shared" si="3"/>
        <v>0</v>
      </c>
      <c r="N22" s="215"/>
      <c r="O22" s="339">
        <f t="shared" si="0"/>
        <v>250</v>
      </c>
      <c r="P22" s="340"/>
      <c r="Q22" s="215">
        <f t="shared" si="1"/>
        <v>250</v>
      </c>
      <c r="R22" s="212"/>
    </row>
    <row r="23" spans="1:18" s="213" customFormat="1" x14ac:dyDescent="0.25">
      <c r="A23" s="220" t="s">
        <v>49</v>
      </c>
      <c r="B23" s="336">
        <v>1500</v>
      </c>
      <c r="C23" s="336">
        <v>13000</v>
      </c>
      <c r="D23" s="337">
        <v>16700</v>
      </c>
      <c r="E23" s="337">
        <f t="shared" si="2"/>
        <v>31200</v>
      </c>
      <c r="F23" s="337"/>
      <c r="G23" s="382"/>
      <c r="H23" s="338">
        <f t="shared" si="4"/>
        <v>31200</v>
      </c>
      <c r="I23" s="338"/>
      <c r="J23" s="336">
        <v>8500</v>
      </c>
      <c r="K23" s="337"/>
      <c r="L23" s="382"/>
      <c r="M23" s="215">
        <f t="shared" si="3"/>
        <v>8500</v>
      </c>
      <c r="N23" s="215"/>
      <c r="O23" s="339">
        <f t="shared" si="0"/>
        <v>39700</v>
      </c>
      <c r="P23" s="340"/>
      <c r="Q23" s="215">
        <f t="shared" si="1"/>
        <v>0</v>
      </c>
      <c r="R23" s="212"/>
    </row>
    <row r="24" spans="1:18" s="213" customFormat="1" x14ac:dyDescent="0.25">
      <c r="A24" s="220" t="s">
        <v>50</v>
      </c>
      <c r="B24" s="336">
        <v>6000</v>
      </c>
      <c r="C24" s="336">
        <v>15000</v>
      </c>
      <c r="D24" s="337">
        <v>1300</v>
      </c>
      <c r="E24" s="337">
        <f t="shared" si="2"/>
        <v>22300</v>
      </c>
      <c r="F24" s="337"/>
      <c r="G24" s="382"/>
      <c r="H24" s="338">
        <f t="shared" si="4"/>
        <v>22300</v>
      </c>
      <c r="I24" s="338"/>
      <c r="J24" s="336">
        <v>3000</v>
      </c>
      <c r="K24" s="337"/>
      <c r="L24" s="382"/>
      <c r="M24" s="215">
        <f t="shared" si="3"/>
        <v>3000</v>
      </c>
      <c r="N24" s="215"/>
      <c r="O24" s="339">
        <f t="shared" si="0"/>
        <v>25300</v>
      </c>
      <c r="P24" s="340"/>
      <c r="Q24" s="215">
        <f t="shared" si="1"/>
        <v>0</v>
      </c>
      <c r="R24" s="212"/>
    </row>
    <row r="25" spans="1:18" s="213" customFormat="1" x14ac:dyDescent="0.25">
      <c r="A25" s="221" t="s">
        <v>258</v>
      </c>
      <c r="B25" s="336">
        <v>75000</v>
      </c>
      <c r="C25" s="336">
        <v>25000</v>
      </c>
      <c r="D25" s="337">
        <v>8000</v>
      </c>
      <c r="E25" s="337">
        <f t="shared" si="2"/>
        <v>108000</v>
      </c>
      <c r="F25" s="337">
        <f>-D25</f>
        <v>-8000</v>
      </c>
      <c r="G25" s="382" t="s">
        <v>289</v>
      </c>
      <c r="H25" s="338">
        <f t="shared" si="4"/>
        <v>100000</v>
      </c>
      <c r="I25" s="338"/>
      <c r="J25" s="336">
        <v>77000</v>
      </c>
      <c r="K25" s="337">
        <v>-8500</v>
      </c>
      <c r="L25" s="382" t="s">
        <v>289</v>
      </c>
      <c r="M25" s="215">
        <f t="shared" si="3"/>
        <v>68500</v>
      </c>
      <c r="N25" s="215"/>
      <c r="O25" s="339">
        <f t="shared" si="0"/>
        <v>185000</v>
      </c>
      <c r="P25" s="340"/>
      <c r="Q25" s="215">
        <f t="shared" si="1"/>
        <v>16500</v>
      </c>
      <c r="R25" s="212"/>
    </row>
    <row r="26" spans="1:18" s="213" customFormat="1" x14ac:dyDescent="0.25">
      <c r="A26" s="221" t="s">
        <v>259</v>
      </c>
      <c r="B26" s="336">
        <v>100000</v>
      </c>
      <c r="C26" s="336">
        <v>10000</v>
      </c>
      <c r="D26" s="337"/>
      <c r="E26" s="337">
        <f t="shared" si="2"/>
        <v>110000</v>
      </c>
      <c r="F26" s="337"/>
      <c r="G26" s="382"/>
      <c r="H26" s="338">
        <f t="shared" si="4"/>
        <v>110000</v>
      </c>
      <c r="I26" s="338"/>
      <c r="J26" s="336"/>
      <c r="K26" s="337"/>
      <c r="L26" s="382"/>
      <c r="M26" s="215">
        <f t="shared" si="3"/>
        <v>0</v>
      </c>
      <c r="N26" s="215"/>
      <c r="O26" s="339">
        <f t="shared" si="0"/>
        <v>110000</v>
      </c>
      <c r="P26" s="340"/>
      <c r="Q26" s="215">
        <f t="shared" si="1"/>
        <v>0</v>
      </c>
      <c r="R26" s="212"/>
    </row>
    <row r="27" spans="1:18" s="213" customFormat="1" x14ac:dyDescent="0.25">
      <c r="A27" s="220" t="s">
        <v>54</v>
      </c>
      <c r="B27" s="336">
        <v>10000</v>
      </c>
      <c r="C27" s="336">
        <v>70000</v>
      </c>
      <c r="D27" s="337">
        <v>4500</v>
      </c>
      <c r="E27" s="337">
        <f t="shared" si="2"/>
        <v>84500</v>
      </c>
      <c r="F27" s="337"/>
      <c r="G27" s="382"/>
      <c r="H27" s="338">
        <f t="shared" si="4"/>
        <v>84500</v>
      </c>
      <c r="I27" s="338"/>
      <c r="J27" s="336">
        <v>6900</v>
      </c>
      <c r="K27" s="337"/>
      <c r="L27" s="382"/>
      <c r="M27" s="215">
        <f t="shared" si="3"/>
        <v>6900</v>
      </c>
      <c r="N27" s="215"/>
      <c r="O27" s="339">
        <f t="shared" si="0"/>
        <v>91400</v>
      </c>
      <c r="P27" s="340"/>
      <c r="Q27" s="215">
        <f t="shared" si="1"/>
        <v>0</v>
      </c>
      <c r="R27" s="212"/>
    </row>
    <row r="28" spans="1:18" s="213" customFormat="1" x14ac:dyDescent="0.25">
      <c r="A28" s="221" t="s">
        <v>285</v>
      </c>
      <c r="B28" s="336">
        <f>180000-25005</f>
        <v>154995</v>
      </c>
      <c r="C28" s="336">
        <v>25005</v>
      </c>
      <c r="D28" s="337">
        <v>14000</v>
      </c>
      <c r="E28" s="337">
        <f t="shared" si="2"/>
        <v>194000</v>
      </c>
      <c r="F28" s="337"/>
      <c r="G28" s="382"/>
      <c r="H28" s="338">
        <f t="shared" si="4"/>
        <v>194000</v>
      </c>
      <c r="I28" s="338"/>
      <c r="J28" s="336">
        <v>26000</v>
      </c>
      <c r="K28" s="337"/>
      <c r="L28" s="382"/>
      <c r="M28" s="215">
        <f t="shared" si="3"/>
        <v>26000</v>
      </c>
      <c r="N28" s="215"/>
      <c r="O28" s="339">
        <f t="shared" si="0"/>
        <v>220000</v>
      </c>
      <c r="P28" s="340"/>
      <c r="Q28" s="215">
        <f t="shared" si="1"/>
        <v>0</v>
      </c>
      <c r="R28" s="212"/>
    </row>
    <row r="29" spans="1:18" s="213" customFormat="1" x14ac:dyDescent="0.25">
      <c r="A29" s="221" t="s">
        <v>311</v>
      </c>
      <c r="B29" s="336">
        <v>142000</v>
      </c>
      <c r="C29" s="336"/>
      <c r="D29" s="337"/>
      <c r="E29" s="337">
        <f t="shared" si="2"/>
        <v>142000</v>
      </c>
      <c r="F29" s="337">
        <f>-'Exh D-Subawards $50k'!K19</f>
        <v>-15000</v>
      </c>
      <c r="G29" s="382" t="s">
        <v>294</v>
      </c>
      <c r="H29" s="338">
        <f t="shared" si="4"/>
        <v>127000</v>
      </c>
      <c r="I29" s="338"/>
      <c r="J29" s="336"/>
      <c r="K29" s="337"/>
      <c r="L29" s="382"/>
      <c r="M29" s="215">
        <f t="shared" si="3"/>
        <v>0</v>
      </c>
      <c r="N29" s="215"/>
      <c r="O29" s="339">
        <f t="shared" si="0"/>
        <v>142000</v>
      </c>
      <c r="P29" s="340"/>
      <c r="Q29" s="215">
        <f t="shared" si="1"/>
        <v>15000</v>
      </c>
      <c r="R29" s="212"/>
    </row>
    <row r="30" spans="1:18" s="213" customFormat="1" x14ac:dyDescent="0.25">
      <c r="A30" s="221" t="s">
        <v>52</v>
      </c>
      <c r="B30" s="336">
        <v>4200</v>
      </c>
      <c r="C30" s="336">
        <v>8000</v>
      </c>
      <c r="D30" s="337">
        <v>11900</v>
      </c>
      <c r="E30" s="337">
        <f t="shared" si="2"/>
        <v>24100</v>
      </c>
      <c r="F30" s="337"/>
      <c r="G30" s="382"/>
      <c r="H30" s="338">
        <f t="shared" si="4"/>
        <v>24100</v>
      </c>
      <c r="I30" s="338"/>
      <c r="J30" s="336">
        <v>6000</v>
      </c>
      <c r="K30" s="337"/>
      <c r="L30" s="382"/>
      <c r="M30" s="215">
        <f t="shared" si="3"/>
        <v>6000</v>
      </c>
      <c r="N30" s="215"/>
      <c r="O30" s="339">
        <f t="shared" si="0"/>
        <v>30100</v>
      </c>
      <c r="P30" s="340"/>
      <c r="Q30" s="215">
        <f t="shared" si="1"/>
        <v>0</v>
      </c>
      <c r="R30" s="212"/>
    </row>
    <row r="31" spans="1:18" s="213" customFormat="1" x14ac:dyDescent="0.25">
      <c r="A31" s="221" t="s">
        <v>90</v>
      </c>
      <c r="B31" s="336">
        <v>35000</v>
      </c>
      <c r="C31" s="336">
        <v>15000</v>
      </c>
      <c r="D31" s="337">
        <v>1380</v>
      </c>
      <c r="E31" s="337">
        <f>SUM(B31:D31)</f>
        <v>51380</v>
      </c>
      <c r="F31" s="337"/>
      <c r="G31" s="382"/>
      <c r="H31" s="338">
        <f t="shared" si="4"/>
        <v>51380</v>
      </c>
      <c r="I31" s="338"/>
      <c r="J31" s="336">
        <v>6400</v>
      </c>
      <c r="K31" s="337">
        <v>-900</v>
      </c>
      <c r="L31" s="382" t="s">
        <v>290</v>
      </c>
      <c r="M31" s="215">
        <f t="shared" si="3"/>
        <v>5500</v>
      </c>
      <c r="N31" s="215"/>
      <c r="O31" s="339">
        <f t="shared" si="0"/>
        <v>57780</v>
      </c>
      <c r="P31" s="340"/>
      <c r="Q31" s="215">
        <f t="shared" si="1"/>
        <v>900</v>
      </c>
      <c r="R31" s="212"/>
    </row>
    <row r="32" spans="1:18" s="213" customFormat="1" x14ac:dyDescent="0.25">
      <c r="A32" s="221" t="s">
        <v>110</v>
      </c>
      <c r="B32" s="341"/>
      <c r="C32" s="342"/>
      <c r="D32" s="343"/>
      <c r="E32" s="343">
        <f t="shared" si="2"/>
        <v>0</v>
      </c>
      <c r="F32" s="343">
        <v>10000</v>
      </c>
      <c r="G32" s="384" t="s">
        <v>286</v>
      </c>
      <c r="H32" s="214">
        <f t="shared" si="4"/>
        <v>10000</v>
      </c>
      <c r="I32" s="338"/>
      <c r="J32" s="341"/>
      <c r="K32" s="343"/>
      <c r="L32" s="384"/>
      <c r="M32" s="379">
        <f t="shared" si="3"/>
        <v>0</v>
      </c>
      <c r="N32" s="215"/>
      <c r="O32" s="379">
        <f t="shared" si="0"/>
        <v>0</v>
      </c>
      <c r="P32" s="340"/>
      <c r="Q32" s="379"/>
      <c r="R32" s="212"/>
    </row>
    <row r="33" spans="1:22" s="213" customFormat="1" x14ac:dyDescent="0.25">
      <c r="A33" s="380" t="s">
        <v>334</v>
      </c>
      <c r="B33" s="225">
        <f>SUM(B11:B32)</f>
        <v>663340</v>
      </c>
      <c r="C33" s="225">
        <f>SUM(C11:C32)</f>
        <v>557505</v>
      </c>
      <c r="D33" s="225">
        <f>SUM(D11:D32)</f>
        <v>85000</v>
      </c>
      <c r="E33" s="225">
        <f>SUM(E11:E32)</f>
        <v>1305845</v>
      </c>
      <c r="F33" s="225">
        <f>SUM(F11:F32)</f>
        <v>-26500</v>
      </c>
      <c r="G33" s="372"/>
      <c r="H33" s="224">
        <f>SUM(H11:H32)</f>
        <v>1279345</v>
      </c>
      <c r="I33" s="224" t="s">
        <v>21</v>
      </c>
      <c r="J33" s="225">
        <f>SUM(J11:J32)</f>
        <v>228682</v>
      </c>
      <c r="K33" s="225">
        <f>SUM(K11:K32)</f>
        <v>-16680</v>
      </c>
      <c r="L33" s="387"/>
      <c r="M33" s="224">
        <f>SUM(M11:M32)</f>
        <v>212002</v>
      </c>
      <c r="N33" s="224"/>
      <c r="O33" s="225">
        <f>SUM(O11:O32)</f>
        <v>1534527</v>
      </c>
      <c r="P33" s="340"/>
      <c r="Q33" s="224">
        <f>SUM(Q11:Q32)</f>
        <v>53180</v>
      </c>
      <c r="R33" s="225"/>
    </row>
    <row r="34" spans="1:22" s="213" customFormat="1" x14ac:dyDescent="0.25">
      <c r="A34" s="221"/>
      <c r="B34" s="225"/>
      <c r="C34" s="225"/>
      <c r="D34" s="225"/>
      <c r="E34" s="225"/>
      <c r="F34" s="225"/>
      <c r="G34" s="372"/>
      <c r="H34" s="224"/>
      <c r="I34" s="224"/>
      <c r="J34" s="225"/>
      <c r="K34" s="225"/>
      <c r="L34" s="387"/>
      <c r="M34" s="224"/>
      <c r="N34" s="224"/>
      <c r="O34" s="225"/>
      <c r="P34" s="340"/>
      <c r="Q34" s="224"/>
      <c r="R34" s="225"/>
    </row>
    <row r="35" spans="1:22" s="213" customFormat="1" ht="15.75" thickBot="1" x14ac:dyDescent="0.3">
      <c r="A35" s="345" t="s">
        <v>232</v>
      </c>
      <c r="B35" s="346">
        <f>+B33+B9</f>
        <v>1143340</v>
      </c>
      <c r="C35" s="346">
        <f>+C33+C9</f>
        <v>1277505</v>
      </c>
      <c r="D35" s="346">
        <f>+D33+D9</f>
        <v>153000</v>
      </c>
      <c r="E35" s="346">
        <f>+E33+E9</f>
        <v>2573845</v>
      </c>
      <c r="F35" s="346">
        <f>+F33+F9</f>
        <v>-26500</v>
      </c>
      <c r="G35" s="373"/>
      <c r="H35" s="398">
        <f>+H33+H9</f>
        <v>2547345</v>
      </c>
      <c r="I35" s="347" t="s">
        <v>21</v>
      </c>
      <c r="J35" s="346">
        <f>+J33+J9</f>
        <v>540882</v>
      </c>
      <c r="K35" s="346">
        <f>+K33+K9</f>
        <v>-16680</v>
      </c>
      <c r="L35" s="388"/>
      <c r="M35" s="399">
        <f>+M33+M9</f>
        <v>524202</v>
      </c>
      <c r="N35" s="347"/>
      <c r="O35" s="346">
        <f>+O33+O9</f>
        <v>3114727</v>
      </c>
      <c r="P35" s="348"/>
      <c r="Q35" s="226">
        <f>Q9+Q33</f>
        <v>53180</v>
      </c>
      <c r="R35" s="227"/>
      <c r="S35" s="213" t="s">
        <v>21</v>
      </c>
    </row>
    <row r="36" spans="1:22" ht="15.75" thickTop="1" x14ac:dyDescent="0.25">
      <c r="B36" s="349"/>
      <c r="C36" s="349"/>
      <c r="D36" s="349"/>
      <c r="E36" s="349" t="s">
        <v>239</v>
      </c>
      <c r="F36" s="350"/>
      <c r="G36" s="350"/>
      <c r="H36" s="351" t="s">
        <v>248</v>
      </c>
      <c r="I36" s="352"/>
      <c r="J36" s="353" t="s">
        <v>239</v>
      </c>
      <c r="K36" s="354"/>
      <c r="L36" s="354"/>
      <c r="M36" s="351" t="s">
        <v>249</v>
      </c>
      <c r="N36" s="353"/>
      <c r="O36" s="353" t="s">
        <v>239</v>
      </c>
      <c r="P36" s="332"/>
      <c r="Q36" s="319" t="s">
        <v>250</v>
      </c>
    </row>
    <row r="37" spans="1:22" x14ac:dyDescent="0.25">
      <c r="B37" s="228"/>
      <c r="C37" s="228"/>
      <c r="D37" s="228"/>
      <c r="E37" s="228"/>
      <c r="F37" s="355"/>
      <c r="G37" s="355"/>
      <c r="H37" s="356"/>
      <c r="I37" s="357"/>
      <c r="J37" s="229"/>
      <c r="K37" s="355"/>
      <c r="L37" s="350"/>
      <c r="M37" s="217"/>
      <c r="O37" s="229"/>
    </row>
    <row r="38" spans="1:22" s="213" customFormat="1" ht="15.95" customHeight="1" x14ac:dyDescent="0.25">
      <c r="B38" s="239"/>
      <c r="C38" s="239"/>
      <c r="D38" s="191"/>
      <c r="E38" s="191"/>
      <c r="F38" s="223"/>
      <c r="G38" s="374"/>
      <c r="H38" s="219">
        <f>H35-2547345</f>
        <v>0</v>
      </c>
      <c r="K38" s="358"/>
      <c r="L38" s="389"/>
      <c r="M38" s="358"/>
      <c r="N38" s="235"/>
      <c r="O38" s="235"/>
      <c r="Q38" s="235"/>
      <c r="R38" s="235"/>
      <c r="S38" s="359"/>
      <c r="T38" s="359"/>
      <c r="V38" s="359"/>
    </row>
    <row r="39" spans="1:22" s="213" customFormat="1" ht="15.95" customHeight="1" x14ac:dyDescent="0.25">
      <c r="A39" s="230" t="s">
        <v>313</v>
      </c>
      <c r="B39" s="239"/>
      <c r="C39" s="231" t="s">
        <v>314</v>
      </c>
      <c r="D39" s="191"/>
      <c r="E39" s="191"/>
      <c r="F39" s="223"/>
      <c r="G39" s="374"/>
      <c r="H39" s="223"/>
      <c r="K39" s="358"/>
      <c r="L39" s="389"/>
      <c r="M39" s="358"/>
      <c r="N39" s="235"/>
      <c r="O39" s="235"/>
      <c r="Q39" s="235"/>
      <c r="R39" s="235"/>
      <c r="S39" s="359"/>
      <c r="T39" s="359"/>
      <c r="V39" s="359"/>
    </row>
    <row r="40" spans="1:22" s="213" customFormat="1" ht="15.95" customHeight="1" x14ac:dyDescent="0.25">
      <c r="A40" s="213" t="s">
        <v>312</v>
      </c>
      <c r="B40" s="239"/>
      <c r="C40" s="233" t="s">
        <v>315</v>
      </c>
      <c r="D40" s="191"/>
      <c r="E40" s="191"/>
      <c r="F40" s="223"/>
      <c r="G40" s="374"/>
      <c r="H40" s="223"/>
      <c r="K40" s="358"/>
      <c r="L40" s="389"/>
      <c r="M40" s="358"/>
      <c r="N40" s="235"/>
      <c r="O40" s="235"/>
      <c r="Q40" s="235"/>
      <c r="R40" s="235"/>
      <c r="S40" s="359"/>
      <c r="T40" s="359"/>
      <c r="V40" s="359"/>
    </row>
    <row r="41" spans="1:22" s="213" customFormat="1" ht="15.95" customHeight="1" x14ac:dyDescent="0.25">
      <c r="B41" s="239"/>
      <c r="C41" s="234" t="s">
        <v>316</v>
      </c>
      <c r="D41" s="191"/>
      <c r="E41" s="191"/>
      <c r="F41" s="223"/>
      <c r="G41" s="374"/>
      <c r="H41" s="223"/>
      <c r="K41" s="358"/>
      <c r="L41" s="389"/>
      <c r="M41" s="358"/>
      <c r="N41" s="235"/>
      <c r="O41" s="235"/>
      <c r="Q41" s="235"/>
      <c r="R41" s="235"/>
      <c r="S41" s="359"/>
      <c r="T41" s="359"/>
      <c r="V41" s="359"/>
    </row>
    <row r="42" spans="1:22" s="213" customFormat="1" ht="15" customHeight="1" x14ac:dyDescent="0.25">
      <c r="B42" s="239"/>
      <c r="C42" s="234" t="s">
        <v>317</v>
      </c>
      <c r="D42" s="191"/>
      <c r="E42" s="191"/>
      <c r="F42" s="360"/>
      <c r="G42" s="375"/>
      <c r="H42" s="361"/>
      <c r="K42" s="362"/>
      <c r="L42" s="390"/>
      <c r="M42" s="363"/>
      <c r="N42" s="364"/>
      <c r="O42" s="365"/>
      <c r="Q42" s="232"/>
      <c r="R42" s="232"/>
      <c r="T42" s="359"/>
      <c r="V42" s="359"/>
    </row>
    <row r="43" spans="1:22" s="213" customFormat="1" ht="15" customHeight="1" x14ac:dyDescent="0.25">
      <c r="B43" s="234"/>
      <c r="C43" s="234" t="s">
        <v>318</v>
      </c>
      <c r="D43" s="239"/>
      <c r="E43" s="239"/>
      <c r="F43" s="360"/>
      <c r="G43" s="375"/>
      <c r="H43" s="361"/>
      <c r="K43" s="362"/>
      <c r="L43" s="390"/>
      <c r="M43" s="222"/>
      <c r="N43" s="364"/>
      <c r="O43" s="365"/>
      <c r="Q43" s="232"/>
      <c r="R43" s="232"/>
      <c r="T43" s="359"/>
      <c r="V43" s="359"/>
    </row>
    <row r="44" spans="1:22" s="213" customFormat="1" ht="15" customHeight="1" x14ac:dyDescent="0.25">
      <c r="B44" s="234"/>
      <c r="C44" s="237" t="s">
        <v>332</v>
      </c>
      <c r="D44" s="239"/>
      <c r="E44" s="239"/>
      <c r="F44" s="360"/>
      <c r="G44" s="375"/>
      <c r="H44" s="361"/>
      <c r="K44" s="362"/>
      <c r="L44" s="390"/>
      <c r="M44" s="222"/>
      <c r="N44" s="364"/>
      <c r="O44" s="365"/>
      <c r="Q44" s="232"/>
      <c r="R44" s="232"/>
      <c r="T44" s="359"/>
      <c r="V44" s="359"/>
    </row>
    <row r="45" spans="1:22" s="213" customFormat="1" ht="15" customHeight="1" x14ac:dyDescent="0.25">
      <c r="B45" s="234"/>
      <c r="C45" s="237" t="s">
        <v>320</v>
      </c>
      <c r="F45" s="223"/>
      <c r="G45" s="374"/>
      <c r="H45" s="223"/>
      <c r="K45" s="235"/>
      <c r="L45" s="391"/>
      <c r="M45" s="235"/>
      <c r="N45" s="235"/>
      <c r="O45" s="235"/>
      <c r="Q45" s="235"/>
      <c r="R45" s="235"/>
      <c r="T45" s="359"/>
      <c r="V45" s="359"/>
    </row>
    <row r="46" spans="1:22" s="213" customFormat="1" ht="15" customHeight="1" x14ac:dyDescent="0.25">
      <c r="B46" s="234"/>
      <c r="C46" s="239" t="s">
        <v>291</v>
      </c>
      <c r="G46" s="376"/>
      <c r="L46" s="392"/>
      <c r="R46" s="236"/>
      <c r="T46" s="359"/>
      <c r="V46" s="359"/>
    </row>
    <row r="47" spans="1:22" s="213" customFormat="1" ht="15.75" customHeight="1" x14ac:dyDescent="0.25">
      <c r="B47" s="234"/>
      <c r="C47" s="238" t="s">
        <v>292</v>
      </c>
      <c r="G47" s="376"/>
      <c r="L47" s="392"/>
      <c r="P47" s="238"/>
      <c r="R47" s="236"/>
      <c r="S47" s="210"/>
      <c r="T47" s="359"/>
      <c r="V47" s="359"/>
    </row>
    <row r="48" spans="1:22" s="213" customFormat="1" ht="15.75" customHeight="1" x14ac:dyDescent="0.25">
      <c r="B48" s="234"/>
      <c r="C48" s="234"/>
      <c r="G48" s="376"/>
      <c r="L48" s="392"/>
      <c r="P48" s="238"/>
      <c r="R48" s="236"/>
      <c r="S48" s="210"/>
      <c r="T48" s="359"/>
      <c r="V48" s="359"/>
    </row>
    <row r="49" spans="1:22" ht="15.75" customHeight="1" x14ac:dyDescent="0.25">
      <c r="A49" s="210"/>
      <c r="B49" s="217"/>
      <c r="C49" s="217"/>
      <c r="D49" s="213"/>
      <c r="E49" s="213"/>
      <c r="F49" s="213"/>
      <c r="G49" s="376"/>
      <c r="H49" s="213"/>
      <c r="I49" s="213"/>
    </row>
    <row r="50" spans="1:22" x14ac:dyDescent="0.25">
      <c r="A50" s="210"/>
      <c r="B50" s="366"/>
      <c r="C50" s="366"/>
      <c r="D50" s="213"/>
      <c r="E50" s="213"/>
      <c r="F50" s="213"/>
      <c r="G50" s="376"/>
      <c r="H50" s="213"/>
      <c r="I50" s="213"/>
      <c r="J50" s="213"/>
    </row>
    <row r="51" spans="1:22" x14ac:dyDescent="0.25">
      <c r="A51" s="193"/>
      <c r="D51" s="367"/>
      <c r="E51" s="367"/>
    </row>
    <row r="52" spans="1:22" x14ac:dyDescent="0.25">
      <c r="A52" s="213"/>
      <c r="B52" s="240" t="s">
        <v>21</v>
      </c>
      <c r="C52" s="240"/>
      <c r="F52" s="210"/>
      <c r="G52" s="377"/>
      <c r="H52" s="210"/>
      <c r="I52" s="210"/>
      <c r="J52" s="210"/>
      <c r="K52" s="210"/>
      <c r="L52" s="393"/>
      <c r="M52" s="210"/>
      <c r="N52" s="210"/>
      <c r="O52" s="210"/>
      <c r="P52" s="210"/>
      <c r="Q52" s="210"/>
      <c r="R52" s="197"/>
    </row>
    <row r="53" spans="1:22" x14ac:dyDescent="0.25">
      <c r="A53" s="210"/>
      <c r="B53" s="210"/>
      <c r="C53" s="210"/>
      <c r="S53" s="210"/>
      <c r="T53" s="210"/>
      <c r="V53" s="210"/>
    </row>
    <row r="54" spans="1:22" x14ac:dyDescent="0.25">
      <c r="A54" s="210"/>
      <c r="B54" s="210"/>
      <c r="C54" s="210"/>
      <c r="D54" s="210"/>
      <c r="E54" s="210"/>
      <c r="S54" s="210"/>
      <c r="T54" s="210"/>
      <c r="V54" s="210"/>
    </row>
    <row r="55" spans="1:22" x14ac:dyDescent="0.25">
      <c r="A55" s="210"/>
      <c r="B55" s="210"/>
      <c r="C55" s="210"/>
      <c r="D55" s="210"/>
      <c r="E55" s="210"/>
      <c r="S55" s="210"/>
      <c r="T55" s="210"/>
      <c r="V55" s="210"/>
    </row>
    <row r="56" spans="1:22" x14ac:dyDescent="0.25">
      <c r="A56" s="210"/>
      <c r="B56" s="210"/>
      <c r="C56" s="210"/>
      <c r="D56" s="210"/>
      <c r="E56" s="210"/>
      <c r="F56" s="210"/>
      <c r="G56" s="377"/>
      <c r="H56" s="210"/>
      <c r="I56" s="210"/>
      <c r="J56" s="210"/>
      <c r="K56" s="210"/>
      <c r="L56" s="393"/>
      <c r="M56" s="210"/>
      <c r="N56" s="210"/>
      <c r="O56" s="210"/>
      <c r="P56" s="210"/>
      <c r="Q56" s="210"/>
      <c r="R56" s="197"/>
      <c r="S56" s="210"/>
      <c r="T56" s="210"/>
      <c r="V56" s="210"/>
    </row>
    <row r="57" spans="1:22" x14ac:dyDescent="0.25">
      <c r="D57" s="210"/>
      <c r="E57" s="210"/>
      <c r="F57" s="210"/>
      <c r="G57" s="377"/>
      <c r="H57" s="210"/>
      <c r="I57" s="210"/>
      <c r="J57" s="210"/>
      <c r="K57" s="210"/>
      <c r="L57" s="393"/>
      <c r="M57" s="210"/>
      <c r="N57" s="210"/>
      <c r="O57" s="210"/>
      <c r="P57" s="210"/>
      <c r="Q57" s="210"/>
      <c r="R57" s="197"/>
      <c r="S57" s="210"/>
      <c r="T57" s="210"/>
      <c r="V57" s="210"/>
    </row>
    <row r="58" spans="1:22" x14ac:dyDescent="0.25">
      <c r="D58" s="210"/>
      <c r="E58" s="210"/>
      <c r="F58" s="210"/>
      <c r="G58" s="377"/>
      <c r="H58" s="210"/>
      <c r="I58" s="210"/>
      <c r="J58" s="210"/>
      <c r="K58" s="210"/>
      <c r="L58" s="393"/>
      <c r="M58" s="210"/>
      <c r="N58" s="210"/>
      <c r="O58" s="210"/>
      <c r="P58" s="210"/>
      <c r="Q58" s="210"/>
      <c r="R58" s="197"/>
      <c r="S58" s="210"/>
      <c r="T58" s="210"/>
      <c r="V58" s="210"/>
    </row>
    <row r="59" spans="1:22" x14ac:dyDescent="0.25">
      <c r="F59" s="210"/>
      <c r="G59" s="377"/>
      <c r="H59" s="210"/>
      <c r="I59" s="210"/>
      <c r="J59" s="210"/>
      <c r="K59" s="210"/>
      <c r="L59" s="393"/>
      <c r="M59" s="210"/>
      <c r="N59" s="210"/>
      <c r="O59" s="210"/>
      <c r="P59" s="210"/>
      <c r="Q59" s="210"/>
      <c r="R59" s="197"/>
    </row>
    <row r="60" spans="1:22" x14ac:dyDescent="0.25">
      <c r="F60" s="210"/>
      <c r="G60" s="377"/>
      <c r="H60" s="210"/>
      <c r="I60" s="210"/>
      <c r="J60" s="210"/>
      <c r="K60" s="210"/>
      <c r="L60" s="393"/>
      <c r="M60" s="210"/>
      <c r="N60" s="210"/>
      <c r="O60" s="210"/>
      <c r="P60" s="210"/>
      <c r="Q60" s="210"/>
      <c r="R60" s="197"/>
    </row>
    <row r="61" spans="1:22" x14ac:dyDescent="0.25">
      <c r="F61" s="210"/>
      <c r="G61" s="377"/>
      <c r="H61" s="210"/>
      <c r="I61" s="210"/>
      <c r="J61" s="210"/>
      <c r="K61" s="210"/>
      <c r="L61" s="393"/>
      <c r="M61" s="210"/>
      <c r="N61" s="210"/>
      <c r="O61" s="210"/>
      <c r="P61" s="210"/>
      <c r="Q61" s="210"/>
      <c r="R61" s="197"/>
    </row>
  </sheetData>
  <pageMargins left="0.7" right="0.7" top="0.75" bottom="0.75" header="0.3" footer="0.3"/>
  <pageSetup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50"/>
  <sheetViews>
    <sheetView zoomScale="91" zoomScaleNormal="91" workbookViewId="0"/>
  </sheetViews>
  <sheetFormatPr defaultColWidth="10" defaultRowHeight="15" customHeight="1" x14ac:dyDescent="0.25"/>
  <cols>
    <col min="1" max="1" width="50" style="23" customWidth="1"/>
    <col min="2" max="2" width="12.5703125" style="23" customWidth="1"/>
    <col min="3" max="3" width="14.28515625" style="23" customWidth="1"/>
    <col min="4" max="4" width="15.140625" style="23" customWidth="1"/>
    <col min="5" max="5" width="36.85546875" style="23" bestFit="1" customWidth="1"/>
    <col min="6" max="252" width="10" style="23"/>
    <col min="253" max="253" width="43.5703125" style="23" customWidth="1"/>
    <col min="254" max="254" width="16.42578125" style="23" customWidth="1"/>
    <col min="255" max="255" width="6.28515625" style="23" customWidth="1"/>
    <col min="256" max="256" width="13.28515625" style="23" customWidth="1"/>
    <col min="257" max="257" width="12.7109375" style="23" customWidth="1"/>
    <col min="258" max="258" width="20.85546875" style="23" customWidth="1"/>
    <col min="259" max="259" width="12.85546875" style="23" customWidth="1"/>
    <col min="260" max="260" width="7.28515625" style="23" customWidth="1"/>
    <col min="261" max="261" width="14" style="23" customWidth="1"/>
    <col min="262" max="508" width="10" style="23"/>
    <col min="509" max="509" width="43.5703125" style="23" customWidth="1"/>
    <col min="510" max="510" width="16.42578125" style="23" customWidth="1"/>
    <col min="511" max="511" width="6.28515625" style="23" customWidth="1"/>
    <col min="512" max="512" width="13.28515625" style="23" customWidth="1"/>
    <col min="513" max="513" width="12.7109375" style="23" customWidth="1"/>
    <col min="514" max="514" width="20.85546875" style="23" customWidth="1"/>
    <col min="515" max="515" width="12.85546875" style="23" customWidth="1"/>
    <col min="516" max="516" width="7.28515625" style="23" customWidth="1"/>
    <col min="517" max="517" width="14" style="23" customWidth="1"/>
    <col min="518" max="764" width="10" style="23"/>
    <col min="765" max="765" width="43.5703125" style="23" customWidth="1"/>
    <col min="766" max="766" width="16.42578125" style="23" customWidth="1"/>
    <col min="767" max="767" width="6.28515625" style="23" customWidth="1"/>
    <col min="768" max="768" width="13.28515625" style="23" customWidth="1"/>
    <col min="769" max="769" width="12.7109375" style="23" customWidth="1"/>
    <col min="770" max="770" width="20.85546875" style="23" customWidth="1"/>
    <col min="771" max="771" width="12.85546875" style="23" customWidth="1"/>
    <col min="772" max="772" width="7.28515625" style="23" customWidth="1"/>
    <col min="773" max="773" width="14" style="23" customWidth="1"/>
    <col min="774" max="1020" width="10" style="23"/>
    <col min="1021" max="1021" width="43.5703125" style="23" customWidth="1"/>
    <col min="1022" max="1022" width="16.42578125" style="23" customWidth="1"/>
    <col min="1023" max="1023" width="6.28515625" style="23" customWidth="1"/>
    <col min="1024" max="1024" width="13.28515625" style="23" customWidth="1"/>
    <col min="1025" max="1025" width="12.7109375" style="23" customWidth="1"/>
    <col min="1026" max="1026" width="20.85546875" style="23" customWidth="1"/>
    <col min="1027" max="1027" width="12.85546875" style="23" customWidth="1"/>
    <col min="1028" max="1028" width="7.28515625" style="23" customWidth="1"/>
    <col min="1029" max="1029" width="14" style="23" customWidth="1"/>
    <col min="1030" max="1276" width="10" style="23"/>
    <col min="1277" max="1277" width="43.5703125" style="23" customWidth="1"/>
    <col min="1278" max="1278" width="16.42578125" style="23" customWidth="1"/>
    <col min="1279" max="1279" width="6.28515625" style="23" customWidth="1"/>
    <col min="1280" max="1280" width="13.28515625" style="23" customWidth="1"/>
    <col min="1281" max="1281" width="12.7109375" style="23" customWidth="1"/>
    <col min="1282" max="1282" width="20.85546875" style="23" customWidth="1"/>
    <col min="1283" max="1283" width="12.85546875" style="23" customWidth="1"/>
    <col min="1284" max="1284" width="7.28515625" style="23" customWidth="1"/>
    <col min="1285" max="1285" width="14" style="23" customWidth="1"/>
    <col min="1286" max="1532" width="10" style="23"/>
    <col min="1533" max="1533" width="43.5703125" style="23" customWidth="1"/>
    <col min="1534" max="1534" width="16.42578125" style="23" customWidth="1"/>
    <col min="1535" max="1535" width="6.28515625" style="23" customWidth="1"/>
    <col min="1536" max="1536" width="13.28515625" style="23" customWidth="1"/>
    <col min="1537" max="1537" width="12.7109375" style="23" customWidth="1"/>
    <col min="1538" max="1538" width="20.85546875" style="23" customWidth="1"/>
    <col min="1539" max="1539" width="12.85546875" style="23" customWidth="1"/>
    <col min="1540" max="1540" width="7.28515625" style="23" customWidth="1"/>
    <col min="1541" max="1541" width="14" style="23" customWidth="1"/>
    <col min="1542" max="1788" width="10" style="23"/>
    <col min="1789" max="1789" width="43.5703125" style="23" customWidth="1"/>
    <col min="1790" max="1790" width="16.42578125" style="23" customWidth="1"/>
    <col min="1791" max="1791" width="6.28515625" style="23" customWidth="1"/>
    <col min="1792" max="1792" width="13.28515625" style="23" customWidth="1"/>
    <col min="1793" max="1793" width="12.7109375" style="23" customWidth="1"/>
    <col min="1794" max="1794" width="20.85546875" style="23" customWidth="1"/>
    <col min="1795" max="1795" width="12.85546875" style="23" customWidth="1"/>
    <col min="1796" max="1796" width="7.28515625" style="23" customWidth="1"/>
    <col min="1797" max="1797" width="14" style="23" customWidth="1"/>
    <col min="1798" max="2044" width="10" style="23"/>
    <col min="2045" max="2045" width="43.5703125" style="23" customWidth="1"/>
    <col min="2046" max="2046" width="16.42578125" style="23" customWidth="1"/>
    <col min="2047" max="2047" width="6.28515625" style="23" customWidth="1"/>
    <col min="2048" max="2048" width="13.28515625" style="23" customWidth="1"/>
    <col min="2049" max="2049" width="12.7109375" style="23" customWidth="1"/>
    <col min="2050" max="2050" width="20.85546875" style="23" customWidth="1"/>
    <col min="2051" max="2051" width="12.85546875" style="23" customWidth="1"/>
    <col min="2052" max="2052" width="7.28515625" style="23" customWidth="1"/>
    <col min="2053" max="2053" width="14" style="23" customWidth="1"/>
    <col min="2054" max="2300" width="10" style="23"/>
    <col min="2301" max="2301" width="43.5703125" style="23" customWidth="1"/>
    <col min="2302" max="2302" width="16.42578125" style="23" customWidth="1"/>
    <col min="2303" max="2303" width="6.28515625" style="23" customWidth="1"/>
    <col min="2304" max="2304" width="13.28515625" style="23" customWidth="1"/>
    <col min="2305" max="2305" width="12.7109375" style="23" customWidth="1"/>
    <col min="2306" max="2306" width="20.85546875" style="23" customWidth="1"/>
    <col min="2307" max="2307" width="12.85546875" style="23" customWidth="1"/>
    <col min="2308" max="2308" width="7.28515625" style="23" customWidth="1"/>
    <col min="2309" max="2309" width="14" style="23" customWidth="1"/>
    <col min="2310" max="2556" width="10" style="23"/>
    <col min="2557" max="2557" width="43.5703125" style="23" customWidth="1"/>
    <col min="2558" max="2558" width="16.42578125" style="23" customWidth="1"/>
    <col min="2559" max="2559" width="6.28515625" style="23" customWidth="1"/>
    <col min="2560" max="2560" width="13.28515625" style="23" customWidth="1"/>
    <col min="2561" max="2561" width="12.7109375" style="23" customWidth="1"/>
    <col min="2562" max="2562" width="20.85546875" style="23" customWidth="1"/>
    <col min="2563" max="2563" width="12.85546875" style="23" customWidth="1"/>
    <col min="2564" max="2564" width="7.28515625" style="23" customWidth="1"/>
    <col min="2565" max="2565" width="14" style="23" customWidth="1"/>
    <col min="2566" max="2812" width="10" style="23"/>
    <col min="2813" max="2813" width="43.5703125" style="23" customWidth="1"/>
    <col min="2814" max="2814" width="16.42578125" style="23" customWidth="1"/>
    <col min="2815" max="2815" width="6.28515625" style="23" customWidth="1"/>
    <col min="2816" max="2816" width="13.28515625" style="23" customWidth="1"/>
    <col min="2817" max="2817" width="12.7109375" style="23" customWidth="1"/>
    <col min="2818" max="2818" width="20.85546875" style="23" customWidth="1"/>
    <col min="2819" max="2819" width="12.85546875" style="23" customWidth="1"/>
    <col min="2820" max="2820" width="7.28515625" style="23" customWidth="1"/>
    <col min="2821" max="2821" width="14" style="23" customWidth="1"/>
    <col min="2822" max="3068" width="10" style="23"/>
    <col min="3069" max="3069" width="43.5703125" style="23" customWidth="1"/>
    <col min="3070" max="3070" width="16.42578125" style="23" customWidth="1"/>
    <col min="3071" max="3071" width="6.28515625" style="23" customWidth="1"/>
    <col min="3072" max="3072" width="13.28515625" style="23" customWidth="1"/>
    <col min="3073" max="3073" width="12.7109375" style="23" customWidth="1"/>
    <col min="3074" max="3074" width="20.85546875" style="23" customWidth="1"/>
    <col min="3075" max="3075" width="12.85546875" style="23" customWidth="1"/>
    <col min="3076" max="3076" width="7.28515625" style="23" customWidth="1"/>
    <col min="3077" max="3077" width="14" style="23" customWidth="1"/>
    <col min="3078" max="3324" width="10" style="23"/>
    <col min="3325" max="3325" width="43.5703125" style="23" customWidth="1"/>
    <col min="3326" max="3326" width="16.42578125" style="23" customWidth="1"/>
    <col min="3327" max="3327" width="6.28515625" style="23" customWidth="1"/>
    <col min="3328" max="3328" width="13.28515625" style="23" customWidth="1"/>
    <col min="3329" max="3329" width="12.7109375" style="23" customWidth="1"/>
    <col min="3330" max="3330" width="20.85546875" style="23" customWidth="1"/>
    <col min="3331" max="3331" width="12.85546875" style="23" customWidth="1"/>
    <col min="3332" max="3332" width="7.28515625" style="23" customWidth="1"/>
    <col min="3333" max="3333" width="14" style="23" customWidth="1"/>
    <col min="3334" max="3580" width="10" style="23"/>
    <col min="3581" max="3581" width="43.5703125" style="23" customWidth="1"/>
    <col min="3582" max="3582" width="16.42578125" style="23" customWidth="1"/>
    <col min="3583" max="3583" width="6.28515625" style="23" customWidth="1"/>
    <col min="3584" max="3584" width="13.28515625" style="23" customWidth="1"/>
    <col min="3585" max="3585" width="12.7109375" style="23" customWidth="1"/>
    <col min="3586" max="3586" width="20.85546875" style="23" customWidth="1"/>
    <col min="3587" max="3587" width="12.85546875" style="23" customWidth="1"/>
    <col min="3588" max="3588" width="7.28515625" style="23" customWidth="1"/>
    <col min="3589" max="3589" width="14" style="23" customWidth="1"/>
    <col min="3590" max="3836" width="10" style="23"/>
    <col min="3837" max="3837" width="43.5703125" style="23" customWidth="1"/>
    <col min="3838" max="3838" width="16.42578125" style="23" customWidth="1"/>
    <col min="3839" max="3839" width="6.28515625" style="23" customWidth="1"/>
    <col min="3840" max="3840" width="13.28515625" style="23" customWidth="1"/>
    <col min="3841" max="3841" width="12.7109375" style="23" customWidth="1"/>
    <col min="3842" max="3842" width="20.85546875" style="23" customWidth="1"/>
    <col min="3843" max="3843" width="12.85546875" style="23" customWidth="1"/>
    <col min="3844" max="3844" width="7.28515625" style="23" customWidth="1"/>
    <col min="3845" max="3845" width="14" style="23" customWidth="1"/>
    <col min="3846" max="4092" width="10" style="23"/>
    <col min="4093" max="4093" width="43.5703125" style="23" customWidth="1"/>
    <col min="4094" max="4094" width="16.42578125" style="23" customWidth="1"/>
    <col min="4095" max="4095" width="6.28515625" style="23" customWidth="1"/>
    <col min="4096" max="4096" width="13.28515625" style="23" customWidth="1"/>
    <col min="4097" max="4097" width="12.7109375" style="23" customWidth="1"/>
    <col min="4098" max="4098" width="20.85546875" style="23" customWidth="1"/>
    <col min="4099" max="4099" width="12.85546875" style="23" customWidth="1"/>
    <col min="4100" max="4100" width="7.28515625" style="23" customWidth="1"/>
    <col min="4101" max="4101" width="14" style="23" customWidth="1"/>
    <col min="4102" max="4348" width="10" style="23"/>
    <col min="4349" max="4349" width="43.5703125" style="23" customWidth="1"/>
    <col min="4350" max="4350" width="16.42578125" style="23" customWidth="1"/>
    <col min="4351" max="4351" width="6.28515625" style="23" customWidth="1"/>
    <col min="4352" max="4352" width="13.28515625" style="23" customWidth="1"/>
    <col min="4353" max="4353" width="12.7109375" style="23" customWidth="1"/>
    <col min="4354" max="4354" width="20.85546875" style="23" customWidth="1"/>
    <col min="4355" max="4355" width="12.85546875" style="23" customWidth="1"/>
    <col min="4356" max="4356" width="7.28515625" style="23" customWidth="1"/>
    <col min="4357" max="4357" width="14" style="23" customWidth="1"/>
    <col min="4358" max="4604" width="10" style="23"/>
    <col min="4605" max="4605" width="43.5703125" style="23" customWidth="1"/>
    <col min="4606" max="4606" width="16.42578125" style="23" customWidth="1"/>
    <col min="4607" max="4607" width="6.28515625" style="23" customWidth="1"/>
    <col min="4608" max="4608" width="13.28515625" style="23" customWidth="1"/>
    <col min="4609" max="4609" width="12.7109375" style="23" customWidth="1"/>
    <col min="4610" max="4610" width="20.85546875" style="23" customWidth="1"/>
    <col min="4611" max="4611" width="12.85546875" style="23" customWidth="1"/>
    <col min="4612" max="4612" width="7.28515625" style="23" customWidth="1"/>
    <col min="4613" max="4613" width="14" style="23" customWidth="1"/>
    <col min="4614" max="4860" width="10" style="23"/>
    <col min="4861" max="4861" width="43.5703125" style="23" customWidth="1"/>
    <col min="4862" max="4862" width="16.42578125" style="23" customWidth="1"/>
    <col min="4863" max="4863" width="6.28515625" style="23" customWidth="1"/>
    <col min="4864" max="4864" width="13.28515625" style="23" customWidth="1"/>
    <col min="4865" max="4865" width="12.7109375" style="23" customWidth="1"/>
    <col min="4866" max="4866" width="20.85546875" style="23" customWidth="1"/>
    <col min="4867" max="4867" width="12.85546875" style="23" customWidth="1"/>
    <col min="4868" max="4868" width="7.28515625" style="23" customWidth="1"/>
    <col min="4869" max="4869" width="14" style="23" customWidth="1"/>
    <col min="4870" max="5116" width="10" style="23"/>
    <col min="5117" max="5117" width="43.5703125" style="23" customWidth="1"/>
    <col min="5118" max="5118" width="16.42578125" style="23" customWidth="1"/>
    <col min="5119" max="5119" width="6.28515625" style="23" customWidth="1"/>
    <col min="5120" max="5120" width="13.28515625" style="23" customWidth="1"/>
    <col min="5121" max="5121" width="12.7109375" style="23" customWidth="1"/>
    <col min="5122" max="5122" width="20.85546875" style="23" customWidth="1"/>
    <col min="5123" max="5123" width="12.85546875" style="23" customWidth="1"/>
    <col min="5124" max="5124" width="7.28515625" style="23" customWidth="1"/>
    <col min="5125" max="5125" width="14" style="23" customWidth="1"/>
    <col min="5126" max="5372" width="10" style="23"/>
    <col min="5373" max="5373" width="43.5703125" style="23" customWidth="1"/>
    <col min="5374" max="5374" width="16.42578125" style="23" customWidth="1"/>
    <col min="5375" max="5375" width="6.28515625" style="23" customWidth="1"/>
    <col min="5376" max="5376" width="13.28515625" style="23" customWidth="1"/>
    <col min="5377" max="5377" width="12.7109375" style="23" customWidth="1"/>
    <col min="5378" max="5378" width="20.85546875" style="23" customWidth="1"/>
    <col min="5379" max="5379" width="12.85546875" style="23" customWidth="1"/>
    <col min="5380" max="5380" width="7.28515625" style="23" customWidth="1"/>
    <col min="5381" max="5381" width="14" style="23" customWidth="1"/>
    <col min="5382" max="5628" width="10" style="23"/>
    <col min="5629" max="5629" width="43.5703125" style="23" customWidth="1"/>
    <col min="5630" max="5630" width="16.42578125" style="23" customWidth="1"/>
    <col min="5631" max="5631" width="6.28515625" style="23" customWidth="1"/>
    <col min="5632" max="5632" width="13.28515625" style="23" customWidth="1"/>
    <col min="5633" max="5633" width="12.7109375" style="23" customWidth="1"/>
    <col min="5634" max="5634" width="20.85546875" style="23" customWidth="1"/>
    <col min="5635" max="5635" width="12.85546875" style="23" customWidth="1"/>
    <col min="5636" max="5636" width="7.28515625" style="23" customWidth="1"/>
    <col min="5637" max="5637" width="14" style="23" customWidth="1"/>
    <col min="5638" max="5884" width="10" style="23"/>
    <col min="5885" max="5885" width="43.5703125" style="23" customWidth="1"/>
    <col min="5886" max="5886" width="16.42578125" style="23" customWidth="1"/>
    <col min="5887" max="5887" width="6.28515625" style="23" customWidth="1"/>
    <col min="5888" max="5888" width="13.28515625" style="23" customWidth="1"/>
    <col min="5889" max="5889" width="12.7109375" style="23" customWidth="1"/>
    <col min="5890" max="5890" width="20.85546875" style="23" customWidth="1"/>
    <col min="5891" max="5891" width="12.85546875" style="23" customWidth="1"/>
    <col min="5892" max="5892" width="7.28515625" style="23" customWidth="1"/>
    <col min="5893" max="5893" width="14" style="23" customWidth="1"/>
    <col min="5894" max="6140" width="10" style="23"/>
    <col min="6141" max="6141" width="43.5703125" style="23" customWidth="1"/>
    <col min="6142" max="6142" width="16.42578125" style="23" customWidth="1"/>
    <col min="6143" max="6143" width="6.28515625" style="23" customWidth="1"/>
    <col min="6144" max="6144" width="13.28515625" style="23" customWidth="1"/>
    <col min="6145" max="6145" width="12.7109375" style="23" customWidth="1"/>
    <col min="6146" max="6146" width="20.85546875" style="23" customWidth="1"/>
    <col min="6147" max="6147" width="12.85546875" style="23" customWidth="1"/>
    <col min="6148" max="6148" width="7.28515625" style="23" customWidth="1"/>
    <col min="6149" max="6149" width="14" style="23" customWidth="1"/>
    <col min="6150" max="6396" width="10" style="23"/>
    <col min="6397" max="6397" width="43.5703125" style="23" customWidth="1"/>
    <col min="6398" max="6398" width="16.42578125" style="23" customWidth="1"/>
    <col min="6399" max="6399" width="6.28515625" style="23" customWidth="1"/>
    <col min="6400" max="6400" width="13.28515625" style="23" customWidth="1"/>
    <col min="6401" max="6401" width="12.7109375" style="23" customWidth="1"/>
    <col min="6402" max="6402" width="20.85546875" style="23" customWidth="1"/>
    <col min="6403" max="6403" width="12.85546875" style="23" customWidth="1"/>
    <col min="6404" max="6404" width="7.28515625" style="23" customWidth="1"/>
    <col min="6405" max="6405" width="14" style="23" customWidth="1"/>
    <col min="6406" max="6652" width="10" style="23"/>
    <col min="6653" max="6653" width="43.5703125" style="23" customWidth="1"/>
    <col min="6654" max="6654" width="16.42578125" style="23" customWidth="1"/>
    <col min="6655" max="6655" width="6.28515625" style="23" customWidth="1"/>
    <col min="6656" max="6656" width="13.28515625" style="23" customWidth="1"/>
    <col min="6657" max="6657" width="12.7109375" style="23" customWidth="1"/>
    <col min="6658" max="6658" width="20.85546875" style="23" customWidth="1"/>
    <col min="6659" max="6659" width="12.85546875" style="23" customWidth="1"/>
    <col min="6660" max="6660" width="7.28515625" style="23" customWidth="1"/>
    <col min="6661" max="6661" width="14" style="23" customWidth="1"/>
    <col min="6662" max="6908" width="10" style="23"/>
    <col min="6909" max="6909" width="43.5703125" style="23" customWidth="1"/>
    <col min="6910" max="6910" width="16.42578125" style="23" customWidth="1"/>
    <col min="6911" max="6911" width="6.28515625" style="23" customWidth="1"/>
    <col min="6912" max="6912" width="13.28515625" style="23" customWidth="1"/>
    <col min="6913" max="6913" width="12.7109375" style="23" customWidth="1"/>
    <col min="6914" max="6914" width="20.85546875" style="23" customWidth="1"/>
    <col min="6915" max="6915" width="12.85546875" style="23" customWidth="1"/>
    <col min="6916" max="6916" width="7.28515625" style="23" customWidth="1"/>
    <col min="6917" max="6917" width="14" style="23" customWidth="1"/>
    <col min="6918" max="7164" width="10" style="23"/>
    <col min="7165" max="7165" width="43.5703125" style="23" customWidth="1"/>
    <col min="7166" max="7166" width="16.42578125" style="23" customWidth="1"/>
    <col min="7167" max="7167" width="6.28515625" style="23" customWidth="1"/>
    <col min="7168" max="7168" width="13.28515625" style="23" customWidth="1"/>
    <col min="7169" max="7169" width="12.7109375" style="23" customWidth="1"/>
    <col min="7170" max="7170" width="20.85546875" style="23" customWidth="1"/>
    <col min="7171" max="7171" width="12.85546875" style="23" customWidth="1"/>
    <col min="7172" max="7172" width="7.28515625" style="23" customWidth="1"/>
    <col min="7173" max="7173" width="14" style="23" customWidth="1"/>
    <col min="7174" max="7420" width="10" style="23"/>
    <col min="7421" max="7421" width="43.5703125" style="23" customWidth="1"/>
    <col min="7422" max="7422" width="16.42578125" style="23" customWidth="1"/>
    <col min="7423" max="7423" width="6.28515625" style="23" customWidth="1"/>
    <col min="7424" max="7424" width="13.28515625" style="23" customWidth="1"/>
    <col min="7425" max="7425" width="12.7109375" style="23" customWidth="1"/>
    <col min="7426" max="7426" width="20.85546875" style="23" customWidth="1"/>
    <col min="7427" max="7427" width="12.85546875" style="23" customWidth="1"/>
    <col min="7428" max="7428" width="7.28515625" style="23" customWidth="1"/>
    <col min="7429" max="7429" width="14" style="23" customWidth="1"/>
    <col min="7430" max="7676" width="10" style="23"/>
    <col min="7677" max="7677" width="43.5703125" style="23" customWidth="1"/>
    <col min="7678" max="7678" width="16.42578125" style="23" customWidth="1"/>
    <col min="7679" max="7679" width="6.28515625" style="23" customWidth="1"/>
    <col min="7680" max="7680" width="13.28515625" style="23" customWidth="1"/>
    <col min="7681" max="7681" width="12.7109375" style="23" customWidth="1"/>
    <col min="7682" max="7682" width="20.85546875" style="23" customWidth="1"/>
    <col min="7683" max="7683" width="12.85546875" style="23" customWidth="1"/>
    <col min="7684" max="7684" width="7.28515625" style="23" customWidth="1"/>
    <col min="7685" max="7685" width="14" style="23" customWidth="1"/>
    <col min="7686" max="7932" width="10" style="23"/>
    <col min="7933" max="7933" width="43.5703125" style="23" customWidth="1"/>
    <col min="7934" max="7934" width="16.42578125" style="23" customWidth="1"/>
    <col min="7935" max="7935" width="6.28515625" style="23" customWidth="1"/>
    <col min="7936" max="7936" width="13.28515625" style="23" customWidth="1"/>
    <col min="7937" max="7937" width="12.7109375" style="23" customWidth="1"/>
    <col min="7938" max="7938" width="20.85546875" style="23" customWidth="1"/>
    <col min="7939" max="7939" width="12.85546875" style="23" customWidth="1"/>
    <col min="7940" max="7940" width="7.28515625" style="23" customWidth="1"/>
    <col min="7941" max="7941" width="14" style="23" customWidth="1"/>
    <col min="7942" max="8188" width="10" style="23"/>
    <col min="8189" max="8189" width="43.5703125" style="23" customWidth="1"/>
    <col min="8190" max="8190" width="16.42578125" style="23" customWidth="1"/>
    <col min="8191" max="8191" width="6.28515625" style="23" customWidth="1"/>
    <col min="8192" max="8192" width="13.28515625" style="23" customWidth="1"/>
    <col min="8193" max="8193" width="12.7109375" style="23" customWidth="1"/>
    <col min="8194" max="8194" width="20.85546875" style="23" customWidth="1"/>
    <col min="8195" max="8195" width="12.85546875" style="23" customWidth="1"/>
    <col min="8196" max="8196" width="7.28515625" style="23" customWidth="1"/>
    <col min="8197" max="8197" width="14" style="23" customWidth="1"/>
    <col min="8198" max="8444" width="10" style="23"/>
    <col min="8445" max="8445" width="43.5703125" style="23" customWidth="1"/>
    <col min="8446" max="8446" width="16.42578125" style="23" customWidth="1"/>
    <col min="8447" max="8447" width="6.28515625" style="23" customWidth="1"/>
    <col min="8448" max="8448" width="13.28515625" style="23" customWidth="1"/>
    <col min="8449" max="8449" width="12.7109375" style="23" customWidth="1"/>
    <col min="8450" max="8450" width="20.85546875" style="23" customWidth="1"/>
    <col min="8451" max="8451" width="12.85546875" style="23" customWidth="1"/>
    <col min="8452" max="8452" width="7.28515625" style="23" customWidth="1"/>
    <col min="8453" max="8453" width="14" style="23" customWidth="1"/>
    <col min="8454" max="8700" width="10" style="23"/>
    <col min="8701" max="8701" width="43.5703125" style="23" customWidth="1"/>
    <col min="8702" max="8702" width="16.42578125" style="23" customWidth="1"/>
    <col min="8703" max="8703" width="6.28515625" style="23" customWidth="1"/>
    <col min="8704" max="8704" width="13.28515625" style="23" customWidth="1"/>
    <col min="8705" max="8705" width="12.7109375" style="23" customWidth="1"/>
    <col min="8706" max="8706" width="20.85546875" style="23" customWidth="1"/>
    <col min="8707" max="8707" width="12.85546875" style="23" customWidth="1"/>
    <col min="8708" max="8708" width="7.28515625" style="23" customWidth="1"/>
    <col min="8709" max="8709" width="14" style="23" customWidth="1"/>
    <col min="8710" max="8956" width="10" style="23"/>
    <col min="8957" max="8957" width="43.5703125" style="23" customWidth="1"/>
    <col min="8958" max="8958" width="16.42578125" style="23" customWidth="1"/>
    <col min="8959" max="8959" width="6.28515625" style="23" customWidth="1"/>
    <col min="8960" max="8960" width="13.28515625" style="23" customWidth="1"/>
    <col min="8961" max="8961" width="12.7109375" style="23" customWidth="1"/>
    <col min="8962" max="8962" width="20.85546875" style="23" customWidth="1"/>
    <col min="8963" max="8963" width="12.85546875" style="23" customWidth="1"/>
    <col min="8964" max="8964" width="7.28515625" style="23" customWidth="1"/>
    <col min="8965" max="8965" width="14" style="23" customWidth="1"/>
    <col min="8966" max="9212" width="10" style="23"/>
    <col min="9213" max="9213" width="43.5703125" style="23" customWidth="1"/>
    <col min="9214" max="9214" width="16.42578125" style="23" customWidth="1"/>
    <col min="9215" max="9215" width="6.28515625" style="23" customWidth="1"/>
    <col min="9216" max="9216" width="13.28515625" style="23" customWidth="1"/>
    <col min="9217" max="9217" width="12.7109375" style="23" customWidth="1"/>
    <col min="9218" max="9218" width="20.85546875" style="23" customWidth="1"/>
    <col min="9219" max="9219" width="12.85546875" style="23" customWidth="1"/>
    <col min="9220" max="9220" width="7.28515625" style="23" customWidth="1"/>
    <col min="9221" max="9221" width="14" style="23" customWidth="1"/>
    <col min="9222" max="9468" width="10" style="23"/>
    <col min="9469" max="9469" width="43.5703125" style="23" customWidth="1"/>
    <col min="9470" max="9470" width="16.42578125" style="23" customWidth="1"/>
    <col min="9471" max="9471" width="6.28515625" style="23" customWidth="1"/>
    <col min="9472" max="9472" width="13.28515625" style="23" customWidth="1"/>
    <col min="9473" max="9473" width="12.7109375" style="23" customWidth="1"/>
    <col min="9474" max="9474" width="20.85546875" style="23" customWidth="1"/>
    <col min="9475" max="9475" width="12.85546875" style="23" customWidth="1"/>
    <col min="9476" max="9476" width="7.28515625" style="23" customWidth="1"/>
    <col min="9477" max="9477" width="14" style="23" customWidth="1"/>
    <col min="9478" max="9724" width="10" style="23"/>
    <col min="9725" max="9725" width="43.5703125" style="23" customWidth="1"/>
    <col min="9726" max="9726" width="16.42578125" style="23" customWidth="1"/>
    <col min="9727" max="9727" width="6.28515625" style="23" customWidth="1"/>
    <col min="9728" max="9728" width="13.28515625" style="23" customWidth="1"/>
    <col min="9729" max="9729" width="12.7109375" style="23" customWidth="1"/>
    <col min="9730" max="9730" width="20.85546875" style="23" customWidth="1"/>
    <col min="9731" max="9731" width="12.85546875" style="23" customWidth="1"/>
    <col min="9732" max="9732" width="7.28515625" style="23" customWidth="1"/>
    <col min="9733" max="9733" width="14" style="23" customWidth="1"/>
    <col min="9734" max="9980" width="10" style="23"/>
    <col min="9981" max="9981" width="43.5703125" style="23" customWidth="1"/>
    <col min="9982" max="9982" width="16.42578125" style="23" customWidth="1"/>
    <col min="9983" max="9983" width="6.28515625" style="23" customWidth="1"/>
    <col min="9984" max="9984" width="13.28515625" style="23" customWidth="1"/>
    <col min="9985" max="9985" width="12.7109375" style="23" customWidth="1"/>
    <col min="9986" max="9986" width="20.85546875" style="23" customWidth="1"/>
    <col min="9987" max="9987" width="12.85546875" style="23" customWidth="1"/>
    <col min="9988" max="9988" width="7.28515625" style="23" customWidth="1"/>
    <col min="9989" max="9989" width="14" style="23" customWidth="1"/>
    <col min="9990" max="10236" width="10" style="23"/>
    <col min="10237" max="10237" width="43.5703125" style="23" customWidth="1"/>
    <col min="10238" max="10238" width="16.42578125" style="23" customWidth="1"/>
    <col min="10239" max="10239" width="6.28515625" style="23" customWidth="1"/>
    <col min="10240" max="10240" width="13.28515625" style="23" customWidth="1"/>
    <col min="10241" max="10241" width="12.7109375" style="23" customWidth="1"/>
    <col min="10242" max="10242" width="20.85546875" style="23" customWidth="1"/>
    <col min="10243" max="10243" width="12.85546875" style="23" customWidth="1"/>
    <col min="10244" max="10244" width="7.28515625" style="23" customWidth="1"/>
    <col min="10245" max="10245" width="14" style="23" customWidth="1"/>
    <col min="10246" max="10492" width="10" style="23"/>
    <col min="10493" max="10493" width="43.5703125" style="23" customWidth="1"/>
    <col min="10494" max="10494" width="16.42578125" style="23" customWidth="1"/>
    <col min="10495" max="10495" width="6.28515625" style="23" customWidth="1"/>
    <col min="10496" max="10496" width="13.28515625" style="23" customWidth="1"/>
    <col min="10497" max="10497" width="12.7109375" style="23" customWidth="1"/>
    <col min="10498" max="10498" width="20.85546875" style="23" customWidth="1"/>
    <col min="10499" max="10499" width="12.85546875" style="23" customWidth="1"/>
    <col min="10500" max="10500" width="7.28515625" style="23" customWidth="1"/>
    <col min="10501" max="10501" width="14" style="23" customWidth="1"/>
    <col min="10502" max="10748" width="10" style="23"/>
    <col min="10749" max="10749" width="43.5703125" style="23" customWidth="1"/>
    <col min="10750" max="10750" width="16.42578125" style="23" customWidth="1"/>
    <col min="10751" max="10751" width="6.28515625" style="23" customWidth="1"/>
    <col min="10752" max="10752" width="13.28515625" style="23" customWidth="1"/>
    <col min="10753" max="10753" width="12.7109375" style="23" customWidth="1"/>
    <col min="10754" max="10754" width="20.85546875" style="23" customWidth="1"/>
    <col min="10755" max="10755" width="12.85546875" style="23" customWidth="1"/>
    <col min="10756" max="10756" width="7.28515625" style="23" customWidth="1"/>
    <col min="10757" max="10757" width="14" style="23" customWidth="1"/>
    <col min="10758" max="11004" width="10" style="23"/>
    <col min="11005" max="11005" width="43.5703125" style="23" customWidth="1"/>
    <col min="11006" max="11006" width="16.42578125" style="23" customWidth="1"/>
    <col min="11007" max="11007" width="6.28515625" style="23" customWidth="1"/>
    <col min="11008" max="11008" width="13.28515625" style="23" customWidth="1"/>
    <col min="11009" max="11009" width="12.7109375" style="23" customWidth="1"/>
    <col min="11010" max="11010" width="20.85546875" style="23" customWidth="1"/>
    <col min="11011" max="11011" width="12.85546875" style="23" customWidth="1"/>
    <col min="11012" max="11012" width="7.28515625" style="23" customWidth="1"/>
    <col min="11013" max="11013" width="14" style="23" customWidth="1"/>
    <col min="11014" max="11260" width="10" style="23"/>
    <col min="11261" max="11261" width="43.5703125" style="23" customWidth="1"/>
    <col min="11262" max="11262" width="16.42578125" style="23" customWidth="1"/>
    <col min="11263" max="11263" width="6.28515625" style="23" customWidth="1"/>
    <col min="11264" max="11264" width="13.28515625" style="23" customWidth="1"/>
    <col min="11265" max="11265" width="12.7109375" style="23" customWidth="1"/>
    <col min="11266" max="11266" width="20.85546875" style="23" customWidth="1"/>
    <col min="11267" max="11267" width="12.85546875" style="23" customWidth="1"/>
    <col min="11268" max="11268" width="7.28515625" style="23" customWidth="1"/>
    <col min="11269" max="11269" width="14" style="23" customWidth="1"/>
    <col min="11270" max="11516" width="10" style="23"/>
    <col min="11517" max="11517" width="43.5703125" style="23" customWidth="1"/>
    <col min="11518" max="11518" width="16.42578125" style="23" customWidth="1"/>
    <col min="11519" max="11519" width="6.28515625" style="23" customWidth="1"/>
    <col min="11520" max="11520" width="13.28515625" style="23" customWidth="1"/>
    <col min="11521" max="11521" width="12.7109375" style="23" customWidth="1"/>
    <col min="11522" max="11522" width="20.85546875" style="23" customWidth="1"/>
    <col min="11523" max="11523" width="12.85546875" style="23" customWidth="1"/>
    <col min="11524" max="11524" width="7.28515625" style="23" customWidth="1"/>
    <col min="11525" max="11525" width="14" style="23" customWidth="1"/>
    <col min="11526" max="11772" width="10" style="23"/>
    <col min="11773" max="11773" width="43.5703125" style="23" customWidth="1"/>
    <col min="11774" max="11774" width="16.42578125" style="23" customWidth="1"/>
    <col min="11775" max="11775" width="6.28515625" style="23" customWidth="1"/>
    <col min="11776" max="11776" width="13.28515625" style="23" customWidth="1"/>
    <col min="11777" max="11777" width="12.7109375" style="23" customWidth="1"/>
    <col min="11778" max="11778" width="20.85546875" style="23" customWidth="1"/>
    <col min="11779" max="11779" width="12.85546875" style="23" customWidth="1"/>
    <col min="11780" max="11780" width="7.28515625" style="23" customWidth="1"/>
    <col min="11781" max="11781" width="14" style="23" customWidth="1"/>
    <col min="11782" max="12028" width="10" style="23"/>
    <col min="12029" max="12029" width="43.5703125" style="23" customWidth="1"/>
    <col min="12030" max="12030" width="16.42578125" style="23" customWidth="1"/>
    <col min="12031" max="12031" width="6.28515625" style="23" customWidth="1"/>
    <col min="12032" max="12032" width="13.28515625" style="23" customWidth="1"/>
    <col min="12033" max="12033" width="12.7109375" style="23" customWidth="1"/>
    <col min="12034" max="12034" width="20.85546875" style="23" customWidth="1"/>
    <col min="12035" max="12035" width="12.85546875" style="23" customWidth="1"/>
    <col min="12036" max="12036" width="7.28515625" style="23" customWidth="1"/>
    <col min="12037" max="12037" width="14" style="23" customWidth="1"/>
    <col min="12038" max="12284" width="10" style="23"/>
    <col min="12285" max="12285" width="43.5703125" style="23" customWidth="1"/>
    <col min="12286" max="12286" width="16.42578125" style="23" customWidth="1"/>
    <col min="12287" max="12287" width="6.28515625" style="23" customWidth="1"/>
    <col min="12288" max="12288" width="13.28515625" style="23" customWidth="1"/>
    <col min="12289" max="12289" width="12.7109375" style="23" customWidth="1"/>
    <col min="12290" max="12290" width="20.85546875" style="23" customWidth="1"/>
    <col min="12291" max="12291" width="12.85546875" style="23" customWidth="1"/>
    <col min="12292" max="12292" width="7.28515625" style="23" customWidth="1"/>
    <col min="12293" max="12293" width="14" style="23" customWidth="1"/>
    <col min="12294" max="12540" width="10" style="23"/>
    <col min="12541" max="12541" width="43.5703125" style="23" customWidth="1"/>
    <col min="12542" max="12542" width="16.42578125" style="23" customWidth="1"/>
    <col min="12543" max="12543" width="6.28515625" style="23" customWidth="1"/>
    <col min="12544" max="12544" width="13.28515625" style="23" customWidth="1"/>
    <col min="12545" max="12545" width="12.7109375" style="23" customWidth="1"/>
    <col min="12546" max="12546" width="20.85546875" style="23" customWidth="1"/>
    <col min="12547" max="12547" width="12.85546875" style="23" customWidth="1"/>
    <col min="12548" max="12548" width="7.28515625" style="23" customWidth="1"/>
    <col min="12549" max="12549" width="14" style="23" customWidth="1"/>
    <col min="12550" max="12796" width="10" style="23"/>
    <col min="12797" max="12797" width="43.5703125" style="23" customWidth="1"/>
    <col min="12798" max="12798" width="16.42578125" style="23" customWidth="1"/>
    <col min="12799" max="12799" width="6.28515625" style="23" customWidth="1"/>
    <col min="12800" max="12800" width="13.28515625" style="23" customWidth="1"/>
    <col min="12801" max="12801" width="12.7109375" style="23" customWidth="1"/>
    <col min="12802" max="12802" width="20.85546875" style="23" customWidth="1"/>
    <col min="12803" max="12803" width="12.85546875" style="23" customWidth="1"/>
    <col min="12804" max="12804" width="7.28515625" style="23" customWidth="1"/>
    <col min="12805" max="12805" width="14" style="23" customWidth="1"/>
    <col min="12806" max="13052" width="10" style="23"/>
    <col min="13053" max="13053" width="43.5703125" style="23" customWidth="1"/>
    <col min="13054" max="13054" width="16.42578125" style="23" customWidth="1"/>
    <col min="13055" max="13055" width="6.28515625" style="23" customWidth="1"/>
    <col min="13056" max="13056" width="13.28515625" style="23" customWidth="1"/>
    <col min="13057" max="13057" width="12.7109375" style="23" customWidth="1"/>
    <col min="13058" max="13058" width="20.85546875" style="23" customWidth="1"/>
    <col min="13059" max="13059" width="12.85546875" style="23" customWidth="1"/>
    <col min="13060" max="13060" width="7.28515625" style="23" customWidth="1"/>
    <col min="13061" max="13061" width="14" style="23" customWidth="1"/>
    <col min="13062" max="13308" width="10" style="23"/>
    <col min="13309" max="13309" width="43.5703125" style="23" customWidth="1"/>
    <col min="13310" max="13310" width="16.42578125" style="23" customWidth="1"/>
    <col min="13311" max="13311" width="6.28515625" style="23" customWidth="1"/>
    <col min="13312" max="13312" width="13.28515625" style="23" customWidth="1"/>
    <col min="13313" max="13313" width="12.7109375" style="23" customWidth="1"/>
    <col min="13314" max="13314" width="20.85546875" style="23" customWidth="1"/>
    <col min="13315" max="13315" width="12.85546875" style="23" customWidth="1"/>
    <col min="13316" max="13316" width="7.28515625" style="23" customWidth="1"/>
    <col min="13317" max="13317" width="14" style="23" customWidth="1"/>
    <col min="13318" max="13564" width="10" style="23"/>
    <col min="13565" max="13565" width="43.5703125" style="23" customWidth="1"/>
    <col min="13566" max="13566" width="16.42578125" style="23" customWidth="1"/>
    <col min="13567" max="13567" width="6.28515625" style="23" customWidth="1"/>
    <col min="13568" max="13568" width="13.28515625" style="23" customWidth="1"/>
    <col min="13569" max="13569" width="12.7109375" style="23" customWidth="1"/>
    <col min="13570" max="13570" width="20.85546875" style="23" customWidth="1"/>
    <col min="13571" max="13571" width="12.85546875" style="23" customWidth="1"/>
    <col min="13572" max="13572" width="7.28515625" style="23" customWidth="1"/>
    <col min="13573" max="13573" width="14" style="23" customWidth="1"/>
    <col min="13574" max="13820" width="10" style="23"/>
    <col min="13821" max="13821" width="43.5703125" style="23" customWidth="1"/>
    <col min="13822" max="13822" width="16.42578125" style="23" customWidth="1"/>
    <col min="13823" max="13823" width="6.28515625" style="23" customWidth="1"/>
    <col min="13824" max="13824" width="13.28515625" style="23" customWidth="1"/>
    <col min="13825" max="13825" width="12.7109375" style="23" customWidth="1"/>
    <col min="13826" max="13826" width="20.85546875" style="23" customWidth="1"/>
    <col min="13827" max="13827" width="12.85546875" style="23" customWidth="1"/>
    <col min="13828" max="13828" width="7.28515625" style="23" customWidth="1"/>
    <col min="13829" max="13829" width="14" style="23" customWidth="1"/>
    <col min="13830" max="14076" width="10" style="23"/>
    <col min="14077" max="14077" width="43.5703125" style="23" customWidth="1"/>
    <col min="14078" max="14078" width="16.42578125" style="23" customWidth="1"/>
    <col min="14079" max="14079" width="6.28515625" style="23" customWidth="1"/>
    <col min="14080" max="14080" width="13.28515625" style="23" customWidth="1"/>
    <col min="14081" max="14081" width="12.7109375" style="23" customWidth="1"/>
    <col min="14082" max="14082" width="20.85546875" style="23" customWidth="1"/>
    <col min="14083" max="14083" width="12.85546875" style="23" customWidth="1"/>
    <col min="14084" max="14084" width="7.28515625" style="23" customWidth="1"/>
    <col min="14085" max="14085" width="14" style="23" customWidth="1"/>
    <col min="14086" max="14332" width="10" style="23"/>
    <col min="14333" max="14333" width="43.5703125" style="23" customWidth="1"/>
    <col min="14334" max="14334" width="16.42578125" style="23" customWidth="1"/>
    <col min="14335" max="14335" width="6.28515625" style="23" customWidth="1"/>
    <col min="14336" max="14336" width="13.28515625" style="23" customWidth="1"/>
    <col min="14337" max="14337" width="12.7109375" style="23" customWidth="1"/>
    <col min="14338" max="14338" width="20.85546875" style="23" customWidth="1"/>
    <col min="14339" max="14339" width="12.85546875" style="23" customWidth="1"/>
    <col min="14340" max="14340" width="7.28515625" style="23" customWidth="1"/>
    <col min="14341" max="14341" width="14" style="23" customWidth="1"/>
    <col min="14342" max="14588" width="10" style="23"/>
    <col min="14589" max="14589" width="43.5703125" style="23" customWidth="1"/>
    <col min="14590" max="14590" width="16.42578125" style="23" customWidth="1"/>
    <col min="14591" max="14591" width="6.28515625" style="23" customWidth="1"/>
    <col min="14592" max="14592" width="13.28515625" style="23" customWidth="1"/>
    <col min="14593" max="14593" width="12.7109375" style="23" customWidth="1"/>
    <col min="14594" max="14594" width="20.85546875" style="23" customWidth="1"/>
    <col min="14595" max="14595" width="12.85546875" style="23" customWidth="1"/>
    <col min="14596" max="14596" width="7.28515625" style="23" customWidth="1"/>
    <col min="14597" max="14597" width="14" style="23" customWidth="1"/>
    <col min="14598" max="14844" width="10" style="23"/>
    <col min="14845" max="14845" width="43.5703125" style="23" customWidth="1"/>
    <col min="14846" max="14846" width="16.42578125" style="23" customWidth="1"/>
    <col min="14847" max="14847" width="6.28515625" style="23" customWidth="1"/>
    <col min="14848" max="14848" width="13.28515625" style="23" customWidth="1"/>
    <col min="14849" max="14849" width="12.7109375" style="23" customWidth="1"/>
    <col min="14850" max="14850" width="20.85546875" style="23" customWidth="1"/>
    <col min="14851" max="14851" width="12.85546875" style="23" customWidth="1"/>
    <col min="14852" max="14852" width="7.28515625" style="23" customWidth="1"/>
    <col min="14853" max="14853" width="14" style="23" customWidth="1"/>
    <col min="14854" max="15100" width="10" style="23"/>
    <col min="15101" max="15101" width="43.5703125" style="23" customWidth="1"/>
    <col min="15102" max="15102" width="16.42578125" style="23" customWidth="1"/>
    <col min="15103" max="15103" width="6.28515625" style="23" customWidth="1"/>
    <col min="15104" max="15104" width="13.28515625" style="23" customWidth="1"/>
    <col min="15105" max="15105" width="12.7109375" style="23" customWidth="1"/>
    <col min="15106" max="15106" width="20.85546875" style="23" customWidth="1"/>
    <col min="15107" max="15107" width="12.85546875" style="23" customWidth="1"/>
    <col min="15108" max="15108" width="7.28515625" style="23" customWidth="1"/>
    <col min="15109" max="15109" width="14" style="23" customWidth="1"/>
    <col min="15110" max="15356" width="10" style="23"/>
    <col min="15357" max="15357" width="43.5703125" style="23" customWidth="1"/>
    <col min="15358" max="15358" width="16.42578125" style="23" customWidth="1"/>
    <col min="15359" max="15359" width="6.28515625" style="23" customWidth="1"/>
    <col min="15360" max="15360" width="13.28515625" style="23" customWidth="1"/>
    <col min="15361" max="15361" width="12.7109375" style="23" customWidth="1"/>
    <col min="15362" max="15362" width="20.85546875" style="23" customWidth="1"/>
    <col min="15363" max="15363" width="12.85546875" style="23" customWidth="1"/>
    <col min="15364" max="15364" width="7.28515625" style="23" customWidth="1"/>
    <col min="15365" max="15365" width="14" style="23" customWidth="1"/>
    <col min="15366" max="15612" width="10" style="23"/>
    <col min="15613" max="15613" width="43.5703125" style="23" customWidth="1"/>
    <col min="15614" max="15614" width="16.42578125" style="23" customWidth="1"/>
    <col min="15615" max="15615" width="6.28515625" style="23" customWidth="1"/>
    <col min="15616" max="15616" width="13.28515625" style="23" customWidth="1"/>
    <col min="15617" max="15617" width="12.7109375" style="23" customWidth="1"/>
    <col min="15618" max="15618" width="20.85546875" style="23" customWidth="1"/>
    <col min="15619" max="15619" width="12.85546875" style="23" customWidth="1"/>
    <col min="15620" max="15620" width="7.28515625" style="23" customWidth="1"/>
    <col min="15621" max="15621" width="14" style="23" customWidth="1"/>
    <col min="15622" max="15868" width="10" style="23"/>
    <col min="15869" max="15869" width="43.5703125" style="23" customWidth="1"/>
    <col min="15870" max="15870" width="16.42578125" style="23" customWidth="1"/>
    <col min="15871" max="15871" width="6.28515625" style="23" customWidth="1"/>
    <col min="15872" max="15872" width="13.28515625" style="23" customWidth="1"/>
    <col min="15873" max="15873" width="12.7109375" style="23" customWidth="1"/>
    <col min="15874" max="15874" width="20.85546875" style="23" customWidth="1"/>
    <col min="15875" max="15875" width="12.85546875" style="23" customWidth="1"/>
    <col min="15876" max="15876" width="7.28515625" style="23" customWidth="1"/>
    <col min="15877" max="15877" width="14" style="23" customWidth="1"/>
    <col min="15878" max="16124" width="10" style="23"/>
    <col min="16125" max="16125" width="43.5703125" style="23" customWidth="1"/>
    <col min="16126" max="16126" width="16.42578125" style="23" customWidth="1"/>
    <col min="16127" max="16127" width="6.28515625" style="23" customWidth="1"/>
    <col min="16128" max="16128" width="13.28515625" style="23" customWidth="1"/>
    <col min="16129" max="16129" width="12.7109375" style="23" customWidth="1"/>
    <col min="16130" max="16130" width="20.85546875" style="23" customWidth="1"/>
    <col min="16131" max="16131" width="12.85546875" style="23" customWidth="1"/>
    <col min="16132" max="16132" width="7.28515625" style="23" customWidth="1"/>
    <col min="16133" max="16133" width="14" style="23" customWidth="1"/>
    <col min="16134" max="16384" width="10" style="23"/>
  </cols>
  <sheetData>
    <row r="1" spans="1:5" ht="18.75" x14ac:dyDescent="0.3">
      <c r="A1" s="414" t="str">
        <f>'Start Here'!B3</f>
        <v>ABC International</v>
      </c>
    </row>
    <row r="2" spans="1:5" ht="15" customHeight="1" x14ac:dyDescent="0.25">
      <c r="A2" s="62">
        <f>'Exh A -Rate Info-Subawards $25K'!B7</f>
        <v>2023</v>
      </c>
    </row>
    <row r="3" spans="1:5" ht="15" customHeight="1" x14ac:dyDescent="0.3">
      <c r="A3" s="45" t="s">
        <v>157</v>
      </c>
      <c r="B3" s="24"/>
      <c r="C3" s="24"/>
      <c r="D3" s="24"/>
    </row>
    <row r="4" spans="1:5" ht="18.75" x14ac:dyDescent="0.3">
      <c r="A4" s="45"/>
      <c r="B4" s="24"/>
      <c r="C4" s="24"/>
      <c r="D4" s="24"/>
      <c r="E4" s="136"/>
    </row>
    <row r="5" spans="1:5" ht="15" customHeight="1" x14ac:dyDescent="0.25">
      <c r="A5" s="24"/>
      <c r="B5" s="30" t="s">
        <v>1</v>
      </c>
      <c r="C5" s="30" t="s">
        <v>6</v>
      </c>
      <c r="D5" s="30" t="s">
        <v>1</v>
      </c>
      <c r="E5" s="136"/>
    </row>
    <row r="6" spans="1:5" ht="15" customHeight="1" x14ac:dyDescent="0.25">
      <c r="A6" s="24"/>
      <c r="B6" s="64">
        <f>A2</f>
        <v>2023</v>
      </c>
      <c r="C6" s="30" t="s">
        <v>60</v>
      </c>
      <c r="D6" s="64">
        <f>B6</f>
        <v>2023</v>
      </c>
      <c r="E6" s="136"/>
    </row>
    <row r="7" spans="1:5" ht="15" customHeight="1" thickBot="1" x14ac:dyDescent="0.3">
      <c r="A7" s="315" t="s">
        <v>297</v>
      </c>
      <c r="B7" s="27" t="s">
        <v>63</v>
      </c>
      <c r="C7" s="31" t="s">
        <v>64</v>
      </c>
      <c r="D7" s="27" t="s">
        <v>206</v>
      </c>
      <c r="E7" s="26" t="s">
        <v>236</v>
      </c>
    </row>
    <row r="8" spans="1:5" ht="15" customHeight="1" x14ac:dyDescent="0.25">
      <c r="A8" s="28"/>
      <c r="B8" s="29"/>
      <c r="C8" s="28"/>
      <c r="D8" s="29"/>
      <c r="E8" s="136"/>
    </row>
    <row r="9" spans="1:5" ht="15" customHeight="1" x14ac:dyDescent="0.25">
      <c r="A9" s="23" t="s">
        <v>55</v>
      </c>
      <c r="B9" s="19">
        <v>60000</v>
      </c>
      <c r="C9" s="42">
        <v>0.4</v>
      </c>
      <c r="D9" s="19">
        <f>B9*C9</f>
        <v>24000</v>
      </c>
      <c r="E9" s="136" t="s">
        <v>43</v>
      </c>
    </row>
    <row r="10" spans="1:5" ht="15" customHeight="1" x14ac:dyDescent="0.25">
      <c r="A10" s="23" t="s">
        <v>56</v>
      </c>
      <c r="B10" s="19">
        <v>55000</v>
      </c>
      <c r="C10" s="42">
        <v>0.4</v>
      </c>
      <c r="D10" s="19">
        <f t="shared" ref="D10:D17" si="0">B10*C10</f>
        <v>22000</v>
      </c>
      <c r="E10" s="136" t="s">
        <v>43</v>
      </c>
    </row>
    <row r="11" spans="1:5" ht="15" customHeight="1" x14ac:dyDescent="0.25">
      <c r="A11" s="23" t="s">
        <v>57</v>
      </c>
      <c r="B11" s="19">
        <v>50000</v>
      </c>
      <c r="C11" s="42">
        <v>1</v>
      </c>
      <c r="D11" s="19">
        <f t="shared" si="0"/>
        <v>50000</v>
      </c>
      <c r="E11" s="136" t="s">
        <v>43</v>
      </c>
    </row>
    <row r="12" spans="1:5" ht="15" customHeight="1" x14ac:dyDescent="0.25">
      <c r="A12" s="23" t="s">
        <v>58</v>
      </c>
      <c r="B12" s="19">
        <v>42000</v>
      </c>
      <c r="C12" s="42">
        <v>0.35</v>
      </c>
      <c r="D12" s="19">
        <f t="shared" si="0"/>
        <v>14699.999999999998</v>
      </c>
      <c r="E12" s="136" t="s">
        <v>43</v>
      </c>
    </row>
    <row r="13" spans="1:5" ht="15" customHeight="1" x14ac:dyDescent="0.25">
      <c r="A13" s="23" t="s">
        <v>59</v>
      </c>
      <c r="B13" s="19">
        <v>30000</v>
      </c>
      <c r="C13" s="42">
        <v>0.15</v>
      </c>
      <c r="D13" s="19">
        <f>B13*C13</f>
        <v>4500</v>
      </c>
      <c r="E13" s="136" t="s">
        <v>43</v>
      </c>
    </row>
    <row r="14" spans="1:5" ht="15" customHeight="1" x14ac:dyDescent="0.25">
      <c r="A14" s="25" t="s">
        <v>255</v>
      </c>
      <c r="B14" s="19">
        <v>40000</v>
      </c>
      <c r="C14" s="43">
        <v>1</v>
      </c>
      <c r="D14" s="19">
        <f t="shared" si="0"/>
        <v>40000</v>
      </c>
      <c r="E14" s="136" t="s">
        <v>87</v>
      </c>
    </row>
    <row r="15" spans="1:5" ht="15" customHeight="1" x14ac:dyDescent="0.25">
      <c r="A15" s="23" t="s">
        <v>101</v>
      </c>
      <c r="B15" s="19">
        <v>40000</v>
      </c>
      <c r="C15" s="42">
        <v>1</v>
      </c>
      <c r="D15" s="19">
        <f t="shared" si="0"/>
        <v>40000</v>
      </c>
      <c r="E15" s="136" t="s">
        <v>88</v>
      </c>
    </row>
    <row r="16" spans="1:5" ht="15" customHeight="1" x14ac:dyDescent="0.25">
      <c r="A16" s="25" t="s">
        <v>103</v>
      </c>
      <c r="B16" s="19">
        <v>35000</v>
      </c>
      <c r="C16" s="43">
        <v>1</v>
      </c>
      <c r="D16" s="19">
        <f t="shared" si="0"/>
        <v>35000</v>
      </c>
      <c r="E16" s="136" t="s">
        <v>65</v>
      </c>
    </row>
    <row r="17" spans="1:5" ht="15" customHeight="1" x14ac:dyDescent="0.25">
      <c r="A17" s="23" t="s">
        <v>102</v>
      </c>
      <c r="B17" s="19">
        <v>30000</v>
      </c>
      <c r="C17" s="42">
        <v>1</v>
      </c>
      <c r="D17" s="19">
        <f t="shared" si="0"/>
        <v>30000</v>
      </c>
      <c r="E17" s="136" t="s">
        <v>66</v>
      </c>
    </row>
    <row r="18" spans="1:5" ht="15" customHeight="1" x14ac:dyDescent="0.25">
      <c r="B18" s="20"/>
      <c r="C18" s="23" t="s">
        <v>21</v>
      </c>
      <c r="D18" s="20"/>
      <c r="E18" s="136"/>
    </row>
    <row r="19" spans="1:5" ht="15" customHeight="1" x14ac:dyDescent="0.25">
      <c r="A19" s="23" t="s">
        <v>142</v>
      </c>
      <c r="B19" s="19">
        <f>SUM(B9:B17)</f>
        <v>382000</v>
      </c>
      <c r="D19" s="61">
        <f>SUM(D9:D17)</f>
        <v>260200</v>
      </c>
      <c r="E19" s="136" t="s">
        <v>207</v>
      </c>
    </row>
    <row r="20" spans="1:5" ht="15" customHeight="1" x14ac:dyDescent="0.25">
      <c r="D20" s="167">
        <f>D19-'Exh B-Summary-Subaward $25K'!M7</f>
        <v>0</v>
      </c>
      <c r="E20" s="136" t="s">
        <v>234</v>
      </c>
    </row>
    <row r="21" spans="1:5" ht="15" customHeight="1" x14ac:dyDescent="0.25">
      <c r="A21" s="58" t="s">
        <v>228</v>
      </c>
      <c r="D21" s="19"/>
      <c r="E21" s="136"/>
    </row>
    <row r="22" spans="1:5" ht="15" customHeight="1" x14ac:dyDescent="0.25">
      <c r="A22" s="23" t="s">
        <v>137</v>
      </c>
      <c r="D22" s="19">
        <v>20166</v>
      </c>
      <c r="E22" s="137"/>
    </row>
    <row r="23" spans="1:5" ht="15" customHeight="1" x14ac:dyDescent="0.25">
      <c r="A23" s="23" t="s">
        <v>136</v>
      </c>
      <c r="D23" s="19">
        <v>19000</v>
      </c>
      <c r="E23" s="137"/>
    </row>
    <row r="24" spans="1:5" ht="15" customHeight="1" x14ac:dyDescent="0.25">
      <c r="A24" s="23" t="s">
        <v>61</v>
      </c>
      <c r="D24" s="59">
        <v>3000</v>
      </c>
      <c r="E24" s="136"/>
    </row>
    <row r="25" spans="1:5" ht="15" customHeight="1" x14ac:dyDescent="0.25">
      <c r="A25" s="23" t="s">
        <v>256</v>
      </c>
      <c r="D25" s="59">
        <v>8500</v>
      </c>
      <c r="E25" s="136"/>
    </row>
    <row r="26" spans="1:5" ht="15" customHeight="1" x14ac:dyDescent="0.25">
      <c r="A26" s="23" t="s">
        <v>138</v>
      </c>
      <c r="D26" s="59">
        <v>1334</v>
      </c>
      <c r="E26" s="136"/>
    </row>
    <row r="27" spans="1:5" ht="15" customHeight="1" x14ac:dyDescent="0.25">
      <c r="A27" s="23" t="s">
        <v>139</v>
      </c>
      <c r="D27" s="20"/>
      <c r="E27" s="136"/>
    </row>
    <row r="28" spans="1:5" ht="15" customHeight="1" x14ac:dyDescent="0.25">
      <c r="A28" s="23" t="s">
        <v>141</v>
      </c>
      <c r="B28" s="19">
        <f>SUM(B22:B27)</f>
        <v>0</v>
      </c>
      <c r="D28" s="61">
        <f>SUM(D22:D27)</f>
        <v>52000</v>
      </c>
      <c r="E28" s="136" t="s">
        <v>207</v>
      </c>
    </row>
    <row r="29" spans="1:5" ht="15" customHeight="1" x14ac:dyDescent="0.25">
      <c r="B29" s="19"/>
      <c r="D29" s="167">
        <f>D28-'Exh B-Summary-Subaward $25K'!M8</f>
        <v>0</v>
      </c>
      <c r="E29" s="136" t="s">
        <v>234</v>
      </c>
    </row>
    <row r="30" spans="1:5" ht="15" customHeight="1" x14ac:dyDescent="0.25">
      <c r="B30" s="19"/>
      <c r="D30" s="19"/>
      <c r="E30" s="136"/>
    </row>
    <row r="31" spans="1:5" ht="15" customHeight="1" thickBot="1" x14ac:dyDescent="0.3">
      <c r="A31" s="23" t="s">
        <v>62</v>
      </c>
      <c r="B31" s="32">
        <f>B19+B28</f>
        <v>382000</v>
      </c>
      <c r="D31" s="60">
        <f>D19+D28</f>
        <v>312200</v>
      </c>
      <c r="E31" s="136"/>
    </row>
    <row r="32" spans="1:5" ht="15" customHeight="1" thickTop="1" x14ac:dyDescent="0.25"/>
    <row r="34" spans="1:6" ht="15" customHeight="1" x14ac:dyDescent="0.25">
      <c r="A34" s="251" t="s">
        <v>140</v>
      </c>
    </row>
    <row r="35" spans="1:6" ht="15" customHeight="1" x14ac:dyDescent="0.25">
      <c r="A35" s="58"/>
      <c r="B35" s="181"/>
    </row>
    <row r="36" spans="1:6" ht="15.6" customHeight="1" x14ac:dyDescent="0.25">
      <c r="A36" s="405" t="s">
        <v>226</v>
      </c>
      <c r="B36" s="406"/>
      <c r="C36" s="406"/>
      <c r="D36" s="406"/>
      <c r="E36" s="406"/>
      <c r="F36" s="406"/>
    </row>
    <row r="37" spans="1:6" ht="15.75" x14ac:dyDescent="0.25">
      <c r="A37" s="406"/>
      <c r="B37" s="406"/>
      <c r="C37" s="406"/>
      <c r="D37" s="406"/>
      <c r="E37" s="406"/>
      <c r="F37" s="406"/>
    </row>
    <row r="38" spans="1:6" ht="15.75" x14ac:dyDescent="0.25">
      <c r="A38" s="138"/>
      <c r="B38" s="182"/>
      <c r="C38" s="138"/>
      <c r="D38" s="138"/>
      <c r="E38" s="138"/>
      <c r="F38" s="138"/>
    </row>
    <row r="39" spans="1:6" ht="15.6" customHeight="1" x14ac:dyDescent="0.25">
      <c r="A39" s="405" t="s">
        <v>229</v>
      </c>
      <c r="B39" s="406"/>
      <c r="C39" s="406"/>
      <c r="D39" s="406"/>
      <c r="E39" s="406"/>
      <c r="F39" s="406"/>
    </row>
    <row r="40" spans="1:6" ht="15.75" x14ac:dyDescent="0.25">
      <c r="A40" s="406"/>
      <c r="B40" s="406"/>
      <c r="C40" s="406"/>
      <c r="D40" s="406"/>
      <c r="E40" s="406"/>
      <c r="F40" s="406"/>
    </row>
    <row r="41" spans="1:6" ht="15.75" x14ac:dyDescent="0.25">
      <c r="A41" s="138"/>
      <c r="B41" s="182"/>
      <c r="C41" s="138"/>
      <c r="D41" s="138"/>
      <c r="E41" s="138"/>
      <c r="F41" s="138"/>
    </row>
    <row r="42" spans="1:6" ht="15.6" customHeight="1" x14ac:dyDescent="0.25">
      <c r="A42" s="407" t="s">
        <v>143</v>
      </c>
      <c r="B42" s="408"/>
      <c r="C42" s="408"/>
      <c r="D42" s="408"/>
      <c r="E42" s="408"/>
      <c r="F42" s="408"/>
    </row>
    <row r="43" spans="1:6" ht="15.75" x14ac:dyDescent="0.25">
      <c r="A43" s="138"/>
      <c r="B43" s="182"/>
      <c r="C43" s="138"/>
      <c r="D43" s="138"/>
      <c r="E43" s="138"/>
      <c r="F43" s="138"/>
    </row>
    <row r="44" spans="1:6" ht="15.75" x14ac:dyDescent="0.25">
      <c r="A44" s="409" t="s">
        <v>227</v>
      </c>
      <c r="B44" s="410"/>
      <c r="C44" s="410"/>
      <c r="D44" s="410"/>
      <c r="E44" s="410"/>
      <c r="F44" s="410"/>
    </row>
    <row r="45" spans="1:6" ht="15.75" x14ac:dyDescent="0.25">
      <c r="A45" s="183"/>
      <c r="B45" s="183"/>
      <c r="C45" s="183"/>
      <c r="D45" s="183"/>
      <c r="E45" s="183"/>
      <c r="F45" s="183"/>
    </row>
    <row r="46" spans="1:6" ht="18.75" x14ac:dyDescent="0.25">
      <c r="A46" s="252" t="s">
        <v>278</v>
      </c>
      <c r="B46" s="252"/>
      <c r="C46" s="252"/>
      <c r="D46" s="252"/>
      <c r="E46" s="252"/>
    </row>
    <row r="47" spans="1:6" ht="15" customHeight="1" x14ac:dyDescent="0.25">
      <c r="A47" s="296" t="s">
        <v>279</v>
      </c>
      <c r="B47" s="296"/>
      <c r="C47" s="296"/>
      <c r="D47" s="296"/>
      <c r="E47" s="296"/>
    </row>
    <row r="48" spans="1:6" ht="15" customHeight="1" x14ac:dyDescent="0.25">
      <c r="A48" s="296" t="s">
        <v>280</v>
      </c>
      <c r="B48" s="296"/>
      <c r="C48" s="296"/>
      <c r="D48" s="296"/>
      <c r="E48" s="296"/>
    </row>
    <row r="49" spans="1:5" ht="15" customHeight="1" x14ac:dyDescent="0.25">
      <c r="A49" s="296" t="s">
        <v>281</v>
      </c>
      <c r="B49" s="296"/>
      <c r="C49" s="296"/>
      <c r="D49" s="296"/>
      <c r="E49" s="296"/>
    </row>
    <row r="50" spans="1:5" ht="15" customHeight="1" x14ac:dyDescent="0.25">
      <c r="A50" s="296" t="s">
        <v>282</v>
      </c>
      <c r="B50" s="296"/>
      <c r="C50" s="296"/>
      <c r="D50" s="296"/>
      <c r="E50" s="296"/>
    </row>
  </sheetData>
  <sheetProtection formatCells="0" insertRows="0" deleteRows="0"/>
  <protectedRanges>
    <protectedRange sqref="A7:C8" name="Range1"/>
    <protectedRange sqref="K10:L10" name="Range3"/>
    <protectedRange sqref="N16" name="Range4"/>
    <protectedRange sqref="B20:C27 J15:J35 C15:C19 B32:C33 C28:C31" name="Range8"/>
    <protectedRange sqref="B34:C34 C35:D35" name="Range8_1"/>
  </protectedRanges>
  <customSheetViews>
    <customSheetView guid="{96FAF5F8-BD57-4EDE-AC8B-7E6854529246}" fitToPage="1" showRuler="0">
      <pane xSplit="3" ySplit="9" topLeftCell="D10" activePane="bottomRight" state="frozen"/>
      <selection pane="bottomRight" activeCell="C6" sqref="C6"/>
      <pageMargins left="0.5" right="0.5" top="0.75" bottom="0.5" header="0.5" footer="0.25"/>
      <pageSetup scale="94" fitToHeight="6" orientation="landscape" r:id="rId1"/>
      <headerFooter alignWithMargins="0">
        <oddFooter>&amp;LSchedule E-1&amp;C&amp;A&amp;RUpdated: &amp;D</oddFooter>
      </headerFooter>
    </customSheetView>
    <customSheetView guid="{EC77BDF0-E4AB-4C37-A286-B132C795CB0B}" fitToPage="1" showRuler="0">
      <pane xSplit="2" ySplit="9" topLeftCell="C10" activePane="bottomRight" state="frozen"/>
      <selection pane="bottomRight" activeCell="K26" sqref="K26"/>
      <pageMargins left="0.5" right="0.5" top="0.75" bottom="0.5" header="0.5" footer="0.25"/>
      <pageSetup scale="94" fitToHeight="6" orientation="landscape" r:id="rId2"/>
      <headerFooter alignWithMargins="0">
        <oddFooter>&amp;LSchedule E-1&amp;C&amp;A&amp;RUpdated: &amp;D</oddFooter>
      </headerFooter>
    </customSheetView>
    <customSheetView guid="{55322F06-EF2B-4EBF-91FC-6C830D0D22C9}" fitToPage="1" showRuler="0">
      <pane xSplit="2" ySplit="9" topLeftCell="C10" activePane="bottomRight" state="frozen"/>
      <selection pane="bottomRight" activeCell="K26" sqref="K26"/>
      <pageMargins left="0.5" right="0.5" top="0.75" bottom="0.5" header="0.5" footer="0.25"/>
      <pageSetup scale="94" fitToHeight="6" orientation="landscape" r:id="rId3"/>
      <headerFooter alignWithMargins="0">
        <oddFooter>&amp;LSchedule E-1&amp;C&amp;A&amp;RUpdated: &amp;D</oddFooter>
      </headerFooter>
    </customSheetView>
  </customSheetViews>
  <mergeCells count="4">
    <mergeCell ref="A36:F37"/>
    <mergeCell ref="A39:F40"/>
    <mergeCell ref="A42:F42"/>
    <mergeCell ref="A44:F44"/>
  </mergeCells>
  <phoneticPr fontId="6" type="noConversion"/>
  <pageMargins left="0.5" right="0.5" top="1" bottom="1" header="0.5" footer="0.5"/>
  <pageSetup scale="74" orientation="portrait" r:id="rId4"/>
  <headerFooter alignWithMargins="0">
    <oddFooter>&amp;L&amp;F&amp;C&amp;A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  <pageSetUpPr fitToPage="1"/>
  </sheetPr>
  <dimension ref="A1:L63"/>
  <sheetViews>
    <sheetView zoomScale="95" zoomScaleNormal="95" workbookViewId="0">
      <pane ySplit="11" topLeftCell="A12" activePane="bottomLeft" state="frozen"/>
      <selection pane="bottomLeft"/>
    </sheetView>
  </sheetViews>
  <sheetFormatPr defaultColWidth="9.140625" defaultRowHeight="15.75" x14ac:dyDescent="0.25"/>
  <cols>
    <col min="1" max="1" width="11.28515625" style="170" customWidth="1"/>
    <col min="2" max="2" width="33.42578125" style="167" customWidth="1"/>
    <col min="3" max="3" width="12" style="22" customWidth="1"/>
    <col min="4" max="4" width="14.7109375" style="167" customWidth="1"/>
    <col min="5" max="8" width="14.7109375" style="22" customWidth="1"/>
    <col min="9" max="12" width="14.7109375" style="167" customWidth="1"/>
    <col min="13" max="16384" width="9.140625" style="167"/>
  </cols>
  <sheetData>
    <row r="1" spans="1:12" ht="18.75" x14ac:dyDescent="0.3">
      <c r="A1" s="415" t="str">
        <f>'Start Here'!B3</f>
        <v>ABC International</v>
      </c>
      <c r="B1" s="253"/>
    </row>
    <row r="2" spans="1:12" x14ac:dyDescent="0.25">
      <c r="A2" s="256">
        <f>'Exh A -Rate Info-Subawards $25K'!B7</f>
        <v>2023</v>
      </c>
      <c r="B2" s="253"/>
    </row>
    <row r="3" spans="1:12" x14ac:dyDescent="0.25">
      <c r="A3" s="257" t="s">
        <v>204</v>
      </c>
      <c r="B3" s="258"/>
    </row>
    <row r="4" spans="1:12" x14ac:dyDescent="0.25">
      <c r="A4" s="257"/>
      <c r="B4" s="258"/>
    </row>
    <row r="5" spans="1:12" x14ac:dyDescent="0.25">
      <c r="A5" s="254" t="s">
        <v>283</v>
      </c>
      <c r="B5" s="255"/>
      <c r="C5" s="259"/>
      <c r="D5" s="255"/>
      <c r="E5" s="259"/>
      <c r="F5" s="259"/>
      <c r="G5" s="259"/>
      <c r="H5" s="259"/>
      <c r="I5" s="260"/>
      <c r="J5" s="253"/>
      <c r="K5" s="253"/>
      <c r="L5" s="261"/>
    </row>
    <row r="6" spans="1:12" x14ac:dyDescent="0.25">
      <c r="A6" s="255" t="s">
        <v>339</v>
      </c>
      <c r="B6" s="255"/>
      <c r="C6" s="259"/>
      <c r="D6" s="255"/>
      <c r="E6" s="259"/>
      <c r="F6" s="259"/>
      <c r="G6" s="259"/>
      <c r="H6" s="259"/>
      <c r="I6" s="260"/>
      <c r="J6" s="253"/>
      <c r="K6" s="253"/>
      <c r="L6" s="261"/>
    </row>
    <row r="7" spans="1:12" x14ac:dyDescent="0.25">
      <c r="A7" s="257"/>
      <c r="B7" s="258"/>
    </row>
    <row r="8" spans="1:12" x14ac:dyDescent="0.25">
      <c r="A8" s="257"/>
      <c r="B8" s="258"/>
      <c r="D8" s="22" t="s">
        <v>35</v>
      </c>
      <c r="E8" s="22" t="s">
        <v>36</v>
      </c>
      <c r="F8" s="22" t="s">
        <v>37</v>
      </c>
      <c r="G8" s="22" t="s">
        <v>38</v>
      </c>
      <c r="H8" s="22" t="s">
        <v>39</v>
      </c>
      <c r="I8" s="22" t="s">
        <v>40</v>
      </c>
      <c r="J8" s="22" t="s">
        <v>41</v>
      </c>
      <c r="K8" s="22" t="s">
        <v>42</v>
      </c>
      <c r="L8" s="22"/>
    </row>
    <row r="9" spans="1:12" x14ac:dyDescent="0.25">
      <c r="A9" s="257"/>
      <c r="B9" s="258"/>
      <c r="D9" s="22" t="s">
        <v>73</v>
      </c>
      <c r="H9" s="169"/>
    </row>
    <row r="10" spans="1:12" x14ac:dyDescent="0.25">
      <c r="C10" s="22" t="s">
        <v>2</v>
      </c>
      <c r="D10" s="22" t="s">
        <v>74</v>
      </c>
      <c r="E10" s="22" t="s">
        <v>209</v>
      </c>
      <c r="F10" s="22" t="s">
        <v>209</v>
      </c>
      <c r="G10" s="22" t="s">
        <v>209</v>
      </c>
      <c r="H10" s="22" t="s">
        <v>209</v>
      </c>
      <c r="I10" s="262" t="s">
        <v>210</v>
      </c>
      <c r="J10" s="263" t="s">
        <v>76</v>
      </c>
      <c r="K10" s="22" t="s">
        <v>211</v>
      </c>
    </row>
    <row r="11" spans="1:12" x14ac:dyDescent="0.25">
      <c r="C11" s="22" t="s">
        <v>75</v>
      </c>
      <c r="D11" s="264">
        <f>A2</f>
        <v>2023</v>
      </c>
      <c r="E11" s="265" t="s">
        <v>212</v>
      </c>
      <c r="F11" s="265" t="s">
        <v>212</v>
      </c>
      <c r="G11" s="265" t="s">
        <v>212</v>
      </c>
      <c r="H11" s="265" t="s">
        <v>212</v>
      </c>
      <c r="I11" s="266">
        <f>A2</f>
        <v>2023</v>
      </c>
      <c r="J11" s="263" t="s">
        <v>213</v>
      </c>
      <c r="K11" s="22" t="s">
        <v>77</v>
      </c>
    </row>
    <row r="12" spans="1:12" ht="16.5" thickBot="1" x14ac:dyDescent="0.3">
      <c r="A12" s="267" t="s">
        <v>67</v>
      </c>
      <c r="B12" s="268" t="s">
        <v>68</v>
      </c>
      <c r="C12" s="269" t="s">
        <v>44</v>
      </c>
      <c r="D12" s="269" t="s">
        <v>214</v>
      </c>
      <c r="E12" s="270">
        <f>F12-1</f>
        <v>2019</v>
      </c>
      <c r="F12" s="270">
        <f>G12-1</f>
        <v>2020</v>
      </c>
      <c r="G12" s="270">
        <f>H12-1</f>
        <v>2021</v>
      </c>
      <c r="H12" s="270">
        <f>I11-1</f>
        <v>2022</v>
      </c>
      <c r="I12" s="271" t="s">
        <v>114</v>
      </c>
      <c r="J12" s="272" t="s">
        <v>215</v>
      </c>
      <c r="K12" s="269" t="s">
        <v>78</v>
      </c>
    </row>
    <row r="13" spans="1:12" x14ac:dyDescent="0.25">
      <c r="D13" s="22"/>
      <c r="H13" s="167"/>
      <c r="J13" s="273"/>
    </row>
    <row r="14" spans="1:12" x14ac:dyDescent="0.25">
      <c r="A14" s="170" t="s">
        <v>34</v>
      </c>
      <c r="B14" s="167" t="s">
        <v>35</v>
      </c>
      <c r="C14" s="274">
        <v>300000</v>
      </c>
      <c r="D14" s="22" t="s">
        <v>298</v>
      </c>
      <c r="E14" s="22">
        <v>75000</v>
      </c>
      <c r="F14" s="22">
        <v>100000</v>
      </c>
      <c r="G14" s="22">
        <v>55000</v>
      </c>
      <c r="H14" s="275">
        <v>35000</v>
      </c>
      <c r="I14" s="275">
        <v>35000</v>
      </c>
      <c r="J14" s="276"/>
      <c r="K14" s="275">
        <f>I14-J14</f>
        <v>35000</v>
      </c>
    </row>
    <row r="15" spans="1:12" x14ac:dyDescent="0.25">
      <c r="A15" s="170" t="s">
        <v>69</v>
      </c>
      <c r="B15" s="167" t="s">
        <v>36</v>
      </c>
      <c r="C15" s="274">
        <v>65000</v>
      </c>
      <c r="D15" s="22" t="s">
        <v>299</v>
      </c>
      <c r="F15" s="22">
        <v>10000</v>
      </c>
      <c r="G15" s="22">
        <v>15000</v>
      </c>
      <c r="H15" s="275"/>
      <c r="I15" s="275">
        <v>20000</v>
      </c>
      <c r="J15" s="276"/>
      <c r="K15" s="275">
        <f t="shared" ref="K15:K21" si="0">I15-J15</f>
        <v>20000</v>
      </c>
    </row>
    <row r="16" spans="1:12" x14ac:dyDescent="0.25">
      <c r="A16" s="170" t="s">
        <v>70</v>
      </c>
      <c r="B16" s="167" t="s">
        <v>37</v>
      </c>
      <c r="C16" s="274">
        <v>65000</v>
      </c>
      <c r="D16" s="22" t="s">
        <v>300</v>
      </c>
      <c r="G16" s="22">
        <v>5000</v>
      </c>
      <c r="H16" s="275">
        <v>8000</v>
      </c>
      <c r="I16" s="275">
        <v>20000</v>
      </c>
      <c r="J16" s="276"/>
      <c r="K16" s="275">
        <f t="shared" si="0"/>
        <v>20000</v>
      </c>
    </row>
    <row r="17" spans="1:12" x14ac:dyDescent="0.25">
      <c r="A17" s="170" t="s">
        <v>71</v>
      </c>
      <c r="B17" s="167" t="s">
        <v>38</v>
      </c>
      <c r="C17" s="274">
        <v>40000</v>
      </c>
      <c r="D17" s="277" t="s">
        <v>301</v>
      </c>
      <c r="E17" s="277"/>
      <c r="F17" s="277"/>
      <c r="G17" s="277"/>
      <c r="H17" s="275">
        <v>25000</v>
      </c>
      <c r="I17" s="275">
        <v>15000</v>
      </c>
      <c r="J17" s="276"/>
      <c r="K17" s="275">
        <f t="shared" si="0"/>
        <v>15000</v>
      </c>
    </row>
    <row r="18" spans="1:12" x14ac:dyDescent="0.25">
      <c r="A18" s="170" t="s">
        <v>72</v>
      </c>
      <c r="B18" s="167" t="s">
        <v>39</v>
      </c>
      <c r="C18" s="274">
        <v>25000</v>
      </c>
      <c r="D18" s="277" t="s">
        <v>302</v>
      </c>
      <c r="E18" s="277"/>
      <c r="F18" s="277"/>
      <c r="G18" s="277"/>
      <c r="H18" s="275"/>
      <c r="I18" s="275">
        <v>25000</v>
      </c>
      <c r="J18" s="276">
        <v>25000</v>
      </c>
      <c r="K18" s="275">
        <f t="shared" si="0"/>
        <v>0</v>
      </c>
    </row>
    <row r="19" spans="1:12" x14ac:dyDescent="0.25">
      <c r="C19" s="274"/>
      <c r="D19" s="277" t="s">
        <v>34</v>
      </c>
      <c r="E19" s="277"/>
      <c r="F19" s="277"/>
      <c r="G19" s="277"/>
      <c r="H19" s="275"/>
      <c r="I19" s="275"/>
      <c r="J19" s="276"/>
      <c r="K19" s="275">
        <f t="shared" si="0"/>
        <v>0</v>
      </c>
    </row>
    <row r="20" spans="1:12" x14ac:dyDescent="0.25">
      <c r="C20" s="274"/>
      <c r="D20" s="277" t="s">
        <v>34</v>
      </c>
      <c r="E20" s="277"/>
      <c r="F20" s="277"/>
      <c r="G20" s="277"/>
      <c r="H20" s="275"/>
      <c r="I20" s="275"/>
      <c r="J20" s="276"/>
      <c r="K20" s="275">
        <f t="shared" si="0"/>
        <v>0</v>
      </c>
    </row>
    <row r="21" spans="1:12" x14ac:dyDescent="0.25">
      <c r="C21" s="274"/>
      <c r="D21" s="278"/>
      <c r="E21" s="278"/>
      <c r="F21" s="278"/>
      <c r="G21" s="278"/>
      <c r="H21" s="279"/>
      <c r="I21" s="279"/>
      <c r="J21" s="280"/>
      <c r="K21" s="275">
        <f t="shared" si="0"/>
        <v>0</v>
      </c>
    </row>
    <row r="22" spans="1:12" ht="16.5" thickBot="1" x14ac:dyDescent="0.3">
      <c r="B22" s="281" t="s">
        <v>2</v>
      </c>
      <c r="C22" s="277"/>
      <c r="D22" s="282"/>
      <c r="E22" s="283">
        <f t="shared" ref="E22:G22" si="1">SUM(E13:E21)</f>
        <v>75000</v>
      </c>
      <c r="F22" s="283">
        <f t="shared" si="1"/>
        <v>110000</v>
      </c>
      <c r="G22" s="283">
        <f t="shared" si="1"/>
        <v>75000</v>
      </c>
      <c r="H22" s="283">
        <f>SUM(H13:H21)</f>
        <v>68000</v>
      </c>
      <c r="I22" s="283">
        <f t="shared" ref="I22:K22" si="2">SUM(I13:I21)</f>
        <v>115000</v>
      </c>
      <c r="J22" s="284">
        <f t="shared" si="2"/>
        <v>25000</v>
      </c>
      <c r="K22" s="316">
        <f t="shared" si="2"/>
        <v>90000</v>
      </c>
      <c r="L22" s="167" t="s">
        <v>208</v>
      </c>
    </row>
    <row r="23" spans="1:12" ht="16.5" thickTop="1" x14ac:dyDescent="0.25">
      <c r="B23" s="281"/>
      <c r="D23" s="22"/>
      <c r="H23" s="167"/>
      <c r="J23" s="285"/>
      <c r="K23" s="285"/>
    </row>
    <row r="24" spans="1:12" x14ac:dyDescent="0.25">
      <c r="A24" s="286" t="s">
        <v>150</v>
      </c>
      <c r="C24" s="287"/>
      <c r="D24" s="288"/>
      <c r="E24" s="287"/>
      <c r="F24" s="287"/>
      <c r="G24" s="287"/>
      <c r="H24" s="287"/>
      <c r="I24" s="288"/>
    </row>
    <row r="25" spans="1:12" x14ac:dyDescent="0.25">
      <c r="A25" s="286"/>
      <c r="C25" s="287"/>
      <c r="D25" s="288"/>
      <c r="E25" s="287"/>
      <c r="F25" s="287"/>
      <c r="G25" s="287"/>
      <c r="H25" s="287"/>
      <c r="I25" s="288"/>
    </row>
    <row r="26" spans="1:12" ht="15.6" customHeight="1" x14ac:dyDescent="0.25">
      <c r="A26" s="166" t="s">
        <v>217</v>
      </c>
      <c r="C26" s="289"/>
      <c r="D26" s="166"/>
      <c r="E26" s="289"/>
      <c r="F26" s="289"/>
      <c r="G26" s="289"/>
      <c r="H26" s="289"/>
      <c r="I26" s="166"/>
      <c r="J26" s="166"/>
      <c r="K26" s="166"/>
      <c r="L26" s="166"/>
    </row>
    <row r="27" spans="1:12" x14ac:dyDescent="0.25">
      <c r="A27" s="166"/>
      <c r="C27" s="289"/>
      <c r="D27" s="166"/>
      <c r="E27" s="289"/>
      <c r="F27" s="289"/>
      <c r="G27" s="289"/>
      <c r="H27" s="289"/>
      <c r="I27" s="166"/>
      <c r="J27" s="166"/>
      <c r="K27" s="166"/>
      <c r="L27" s="166"/>
    </row>
    <row r="28" spans="1:12" ht="15.6" customHeight="1" x14ac:dyDescent="0.25">
      <c r="A28" s="168" t="s">
        <v>218</v>
      </c>
      <c r="C28" s="290"/>
      <c r="D28" s="168"/>
      <c r="E28" s="290"/>
      <c r="F28" s="290"/>
      <c r="G28" s="290"/>
      <c r="H28" s="290"/>
      <c r="I28" s="168"/>
      <c r="J28" s="168"/>
      <c r="K28" s="168"/>
      <c r="L28" s="168"/>
    </row>
    <row r="29" spans="1:12" x14ac:dyDescent="0.25">
      <c r="A29" s="168"/>
      <c r="C29" s="290"/>
      <c r="D29" s="168"/>
      <c r="E29" s="290"/>
      <c r="F29" s="290"/>
      <c r="G29" s="290"/>
      <c r="H29" s="290"/>
      <c r="I29" s="168"/>
      <c r="J29" s="168"/>
      <c r="K29" s="168"/>
      <c r="L29" s="168"/>
    </row>
    <row r="30" spans="1:12" x14ac:dyDescent="0.25">
      <c r="A30" s="166" t="s">
        <v>254</v>
      </c>
      <c r="C30" s="289"/>
      <c r="D30" s="166"/>
      <c r="E30" s="289"/>
      <c r="F30" s="289"/>
      <c r="G30" s="289"/>
      <c r="H30" s="289"/>
      <c r="I30" s="166"/>
      <c r="J30" s="166"/>
      <c r="K30" s="166"/>
      <c r="L30" s="166"/>
    </row>
    <row r="31" spans="1:12" x14ac:dyDescent="0.25">
      <c r="A31" s="169"/>
      <c r="D31" s="169"/>
      <c r="I31" s="169"/>
      <c r="J31" s="169"/>
      <c r="K31" s="169"/>
      <c r="L31" s="169"/>
    </row>
    <row r="32" spans="1:12" ht="15.6" customHeight="1" x14ac:dyDescent="0.25">
      <c r="A32" s="166" t="s">
        <v>219</v>
      </c>
      <c r="C32" s="289"/>
      <c r="D32" s="166"/>
      <c r="E32" s="289"/>
      <c r="F32" s="289"/>
      <c r="G32" s="289"/>
      <c r="H32" s="289"/>
      <c r="I32" s="166"/>
      <c r="J32" s="166"/>
      <c r="K32" s="166"/>
      <c r="L32" s="166"/>
    </row>
    <row r="33" spans="1:12" ht="15.6" customHeight="1" x14ac:dyDescent="0.25">
      <c r="B33" s="167" t="s">
        <v>220</v>
      </c>
      <c r="C33" s="289"/>
      <c r="D33" s="166"/>
      <c r="E33" s="289"/>
      <c r="F33" s="289"/>
      <c r="G33" s="289"/>
      <c r="H33" s="289"/>
      <c r="I33" s="166"/>
      <c r="J33" s="166"/>
      <c r="K33" s="166"/>
      <c r="L33" s="166"/>
    </row>
    <row r="34" spans="1:12" ht="15.6" customHeight="1" x14ac:dyDescent="0.25">
      <c r="B34" s="167" t="s">
        <v>221</v>
      </c>
      <c r="C34" s="289"/>
      <c r="D34" s="166"/>
      <c r="E34" s="289"/>
      <c r="F34" s="289"/>
      <c r="G34" s="289"/>
      <c r="H34" s="289"/>
      <c r="I34" s="166"/>
      <c r="J34" s="166"/>
      <c r="K34" s="166"/>
      <c r="L34" s="166"/>
    </row>
    <row r="35" spans="1:12" x14ac:dyDescent="0.25">
      <c r="B35" s="166" t="s">
        <v>222</v>
      </c>
      <c r="C35" s="289"/>
      <c r="D35" s="166"/>
      <c r="E35" s="289"/>
      <c r="F35" s="289"/>
      <c r="G35" s="289"/>
      <c r="H35" s="289"/>
      <c r="I35" s="166"/>
      <c r="J35" s="166"/>
      <c r="K35" s="166"/>
      <c r="L35" s="166"/>
    </row>
    <row r="36" spans="1:12" x14ac:dyDescent="0.25">
      <c r="A36" s="167"/>
      <c r="B36" s="167" t="s">
        <v>223</v>
      </c>
    </row>
    <row r="37" spans="1:12" x14ac:dyDescent="0.25">
      <c r="A37" s="167"/>
    </row>
    <row r="38" spans="1:12" x14ac:dyDescent="0.25">
      <c r="A38" s="167"/>
    </row>
    <row r="39" spans="1:12" x14ac:dyDescent="0.25">
      <c r="A39" s="167"/>
    </row>
    <row r="41" spans="1:12" x14ac:dyDescent="0.25">
      <c r="A41" s="167"/>
    </row>
    <row r="42" spans="1:12" x14ac:dyDescent="0.25">
      <c r="A42" s="167"/>
    </row>
    <row r="43" spans="1:12" x14ac:dyDescent="0.25">
      <c r="A43" s="167"/>
    </row>
    <row r="44" spans="1:12" x14ac:dyDescent="0.25">
      <c r="A44" s="167"/>
    </row>
    <row r="45" spans="1:12" x14ac:dyDescent="0.25">
      <c r="A45" s="167"/>
    </row>
    <row r="46" spans="1:12" x14ac:dyDescent="0.25">
      <c r="A46" s="167"/>
    </row>
    <row r="47" spans="1:12" x14ac:dyDescent="0.25">
      <c r="A47" s="167"/>
    </row>
    <row r="48" spans="1:12" x14ac:dyDescent="0.25">
      <c r="A48" s="167"/>
    </row>
    <row r="49" spans="1:1" x14ac:dyDescent="0.25">
      <c r="A49" s="167"/>
    </row>
    <row r="50" spans="1:1" x14ac:dyDescent="0.25">
      <c r="A50" s="167"/>
    </row>
    <row r="51" spans="1:1" x14ac:dyDescent="0.25">
      <c r="A51" s="167"/>
    </row>
    <row r="52" spans="1:1" x14ac:dyDescent="0.25">
      <c r="A52" s="167"/>
    </row>
    <row r="53" spans="1:1" x14ac:dyDescent="0.25">
      <c r="A53" s="167"/>
    </row>
    <row r="54" spans="1:1" x14ac:dyDescent="0.25">
      <c r="A54" s="167"/>
    </row>
    <row r="55" spans="1:1" x14ac:dyDescent="0.25">
      <c r="A55" s="167"/>
    </row>
    <row r="56" spans="1:1" x14ac:dyDescent="0.25">
      <c r="A56" s="167"/>
    </row>
    <row r="57" spans="1:1" x14ac:dyDescent="0.25">
      <c r="A57" s="167"/>
    </row>
    <row r="58" spans="1:1" x14ac:dyDescent="0.25">
      <c r="A58" s="167"/>
    </row>
    <row r="59" spans="1:1" x14ac:dyDescent="0.25">
      <c r="A59" s="167"/>
    </row>
    <row r="60" spans="1:1" x14ac:dyDescent="0.25">
      <c r="A60" s="167"/>
    </row>
    <row r="61" spans="1:1" x14ac:dyDescent="0.25">
      <c r="A61" s="167"/>
    </row>
    <row r="62" spans="1:1" x14ac:dyDescent="0.25">
      <c r="A62" s="167"/>
    </row>
    <row r="63" spans="1:1" x14ac:dyDescent="0.25">
      <c r="A63" s="167"/>
    </row>
  </sheetData>
  <sheetProtection formatCells="0" insertRows="0" deleteRows="0"/>
  <protectedRanges>
    <protectedRange sqref="I5:I6 C24:H25" name="Range10_1_1"/>
    <protectedRange sqref="A13:B13" name="Range8_1_1"/>
    <protectedRange sqref="B45:B52" name="Range7_1_1"/>
    <protectedRange sqref="A38" name="Range9_1_1_1"/>
  </protectedRanges>
  <customSheetViews>
    <customSheetView guid="{96FAF5F8-BD57-4EDE-AC8B-7E6854529246}" fitToPage="1" showRuler="0" topLeftCell="A10">
      <selection activeCell="C34" sqref="C34"/>
      <pageMargins left="0.75" right="0.75" top="1" bottom="1" header="0.5" footer="0.5"/>
      <pageSetup orientation="portrait" r:id="rId1"/>
      <headerFooter alignWithMargins="0">
        <oddFooter>&amp;LSchedule F&amp;C&amp;A&amp;RUpdated: &amp;D</oddFooter>
      </headerFooter>
    </customSheetView>
    <customSheetView guid="{EC77BDF0-E4AB-4C37-A286-B132C795CB0B}" fitToPage="1" showRuler="0">
      <selection activeCell="B15" sqref="B15"/>
      <pageMargins left="0.75" right="0.75" top="1" bottom="1" header="0.5" footer="0.5"/>
      <pageSetup orientation="portrait" r:id="rId2"/>
      <headerFooter alignWithMargins="0">
        <oddFooter>&amp;LSchedule F&amp;C&amp;A&amp;RUpdated: &amp;D</oddFooter>
      </headerFooter>
    </customSheetView>
    <customSheetView guid="{55322F06-EF2B-4EBF-91FC-6C830D0D22C9}" fitToPage="1" showRuler="0">
      <selection activeCell="B15" sqref="B15"/>
      <pageMargins left="0.75" right="0.75" top="1" bottom="1" header="0.5" footer="0.5"/>
      <pageSetup orientation="portrait" r:id="rId3"/>
      <headerFooter alignWithMargins="0">
        <oddFooter>&amp;LSchedule F&amp;C&amp;A&amp;RUpdated: &amp;D</oddFooter>
      </headerFooter>
    </customSheetView>
  </customSheetViews>
  <phoneticPr fontId="6" type="noConversion"/>
  <pageMargins left="0.5" right="0.5" top="1" bottom="1" header="0.5" footer="0.5"/>
  <pageSetup scale="57" orientation="portrait" r:id="rId4"/>
  <headerFooter alignWithMargins="0">
    <oddFooter>&amp;L&amp;F&amp;C&amp;A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F2ED4-8D77-427E-9872-10C672F2CE56}">
  <sheetPr>
    <tabColor rgb="FFFFFF00"/>
    <pageSetUpPr fitToPage="1"/>
  </sheetPr>
  <dimension ref="A1:L60"/>
  <sheetViews>
    <sheetView zoomScale="95" zoomScaleNormal="95" workbookViewId="0">
      <pane ySplit="10" topLeftCell="A11" activePane="bottomLeft" state="frozen"/>
      <selection pane="bottomLeft"/>
    </sheetView>
  </sheetViews>
  <sheetFormatPr defaultColWidth="9.140625" defaultRowHeight="15.75" x14ac:dyDescent="0.25"/>
  <cols>
    <col min="1" max="1" width="11.28515625" style="170" customWidth="1"/>
    <col min="2" max="2" width="33.42578125" style="167" customWidth="1"/>
    <col min="3" max="3" width="12" style="22" customWidth="1"/>
    <col min="4" max="4" width="14.7109375" style="167" customWidth="1"/>
    <col min="5" max="8" width="14.7109375" style="22" customWidth="1"/>
    <col min="9" max="12" width="14.7109375" style="167" customWidth="1"/>
    <col min="13" max="16384" width="9.140625" style="167"/>
  </cols>
  <sheetData>
    <row r="1" spans="1:12" ht="18.75" x14ac:dyDescent="0.3">
      <c r="A1" s="415" t="str">
        <f>'Start Here'!B3</f>
        <v>ABC International</v>
      </c>
      <c r="B1" s="253"/>
    </row>
    <row r="2" spans="1:12" x14ac:dyDescent="0.25">
      <c r="A2" s="256">
        <f>'Exh A -Rate Info-Subawards $50K'!B5</f>
        <v>2025</v>
      </c>
      <c r="B2" s="253"/>
    </row>
    <row r="3" spans="1:12" x14ac:dyDescent="0.25">
      <c r="A3" s="257" t="s">
        <v>204</v>
      </c>
      <c r="B3" s="258"/>
    </row>
    <row r="4" spans="1:12" x14ac:dyDescent="0.25">
      <c r="A4" s="257"/>
      <c r="B4" s="258"/>
    </row>
    <row r="5" spans="1:12" x14ac:dyDescent="0.25">
      <c r="A5" s="254" t="s">
        <v>284</v>
      </c>
      <c r="B5" s="255"/>
      <c r="C5" s="259"/>
      <c r="D5" s="255"/>
      <c r="E5" s="259"/>
      <c r="F5" s="259"/>
      <c r="G5" s="259"/>
      <c r="H5" s="259"/>
      <c r="I5" s="260"/>
      <c r="J5" s="253"/>
      <c r="K5" s="253"/>
      <c r="L5" s="261"/>
    </row>
    <row r="6" spans="1:12" x14ac:dyDescent="0.25">
      <c r="A6" s="257"/>
      <c r="B6" s="258"/>
    </row>
    <row r="7" spans="1:12" x14ac:dyDescent="0.25">
      <c r="A7" s="257"/>
      <c r="B7" s="258"/>
      <c r="D7" s="22" t="s">
        <v>35</v>
      </c>
      <c r="E7" s="22" t="s">
        <v>36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41</v>
      </c>
      <c r="K7" s="22" t="s">
        <v>42</v>
      </c>
      <c r="L7" s="22"/>
    </row>
    <row r="8" spans="1:12" x14ac:dyDescent="0.25">
      <c r="A8" s="257"/>
      <c r="B8" s="258"/>
      <c r="D8" s="22" t="s">
        <v>73</v>
      </c>
      <c r="H8" s="169"/>
    </row>
    <row r="9" spans="1:12" x14ac:dyDescent="0.25">
      <c r="C9" s="22" t="s">
        <v>2</v>
      </c>
      <c r="D9" s="22" t="s">
        <v>74</v>
      </c>
      <c r="E9" s="22" t="s">
        <v>209</v>
      </c>
      <c r="F9" s="22" t="s">
        <v>209</v>
      </c>
      <c r="G9" s="22" t="s">
        <v>209</v>
      </c>
      <c r="H9" s="22" t="s">
        <v>209</v>
      </c>
      <c r="I9" s="262" t="s">
        <v>210</v>
      </c>
      <c r="J9" s="263" t="s">
        <v>76</v>
      </c>
      <c r="K9" s="22" t="s">
        <v>211</v>
      </c>
    </row>
    <row r="10" spans="1:12" x14ac:dyDescent="0.25">
      <c r="C10" s="22" t="s">
        <v>75</v>
      </c>
      <c r="D10" s="264">
        <f>A2</f>
        <v>2025</v>
      </c>
      <c r="E10" s="265" t="s">
        <v>212</v>
      </c>
      <c r="F10" s="265" t="s">
        <v>212</v>
      </c>
      <c r="G10" s="265" t="s">
        <v>212</v>
      </c>
      <c r="H10" s="265" t="s">
        <v>212</v>
      </c>
      <c r="I10" s="266">
        <f>D10</f>
        <v>2025</v>
      </c>
      <c r="J10" s="263" t="s">
        <v>213</v>
      </c>
      <c r="K10" s="22" t="s">
        <v>77</v>
      </c>
    </row>
    <row r="11" spans="1:12" ht="16.5" thickBot="1" x14ac:dyDescent="0.3">
      <c r="A11" s="267" t="s">
        <v>67</v>
      </c>
      <c r="B11" s="268" t="s">
        <v>68</v>
      </c>
      <c r="C11" s="269" t="s">
        <v>44</v>
      </c>
      <c r="D11" s="269" t="s">
        <v>214</v>
      </c>
      <c r="E11" s="270">
        <f>F11-1</f>
        <v>2021</v>
      </c>
      <c r="F11" s="270">
        <f>G11-1</f>
        <v>2022</v>
      </c>
      <c r="G11" s="270">
        <f>H11-1</f>
        <v>2023</v>
      </c>
      <c r="H11" s="270">
        <f>I10-1</f>
        <v>2024</v>
      </c>
      <c r="I11" s="271" t="s">
        <v>114</v>
      </c>
      <c r="J11" s="291" t="s">
        <v>233</v>
      </c>
      <c r="K11" s="269" t="s">
        <v>78</v>
      </c>
    </row>
    <row r="12" spans="1:12" x14ac:dyDescent="0.25">
      <c r="D12" s="22"/>
      <c r="H12" s="167"/>
      <c r="J12" s="273"/>
    </row>
    <row r="13" spans="1:12" x14ac:dyDescent="0.25">
      <c r="A13" s="170" t="s">
        <v>34</v>
      </c>
      <c r="B13" s="167" t="s">
        <v>35</v>
      </c>
      <c r="C13" s="274">
        <v>200000</v>
      </c>
      <c r="D13" s="22" t="s">
        <v>303</v>
      </c>
      <c r="G13" s="275"/>
      <c r="H13" s="275"/>
      <c r="I13" s="275">
        <v>65000</v>
      </c>
      <c r="J13" s="276">
        <v>50000</v>
      </c>
      <c r="K13" s="275">
        <f>I13-J13</f>
        <v>15000</v>
      </c>
    </row>
    <row r="14" spans="1:12" x14ac:dyDescent="0.25">
      <c r="A14" s="170" t="s">
        <v>71</v>
      </c>
      <c r="B14" s="167" t="s">
        <v>38</v>
      </c>
      <c r="C14" s="274">
        <v>95000</v>
      </c>
      <c r="D14" s="277" t="s">
        <v>216</v>
      </c>
      <c r="E14" s="277"/>
      <c r="F14" s="277"/>
      <c r="G14" s="275"/>
      <c r="H14" s="275"/>
      <c r="I14" s="275">
        <v>35000</v>
      </c>
      <c r="J14" s="276">
        <f>I14</f>
        <v>35000</v>
      </c>
      <c r="K14" s="275">
        <f t="shared" ref="K14:K18" si="0">I14-J14</f>
        <v>0</v>
      </c>
    </row>
    <row r="15" spans="1:12" x14ac:dyDescent="0.25">
      <c r="A15" s="170" t="s">
        <v>72</v>
      </c>
      <c r="B15" s="167" t="s">
        <v>39</v>
      </c>
      <c r="C15" s="274">
        <v>142000</v>
      </c>
      <c r="D15" s="277" t="s">
        <v>338</v>
      </c>
      <c r="E15" s="277"/>
      <c r="F15" s="277"/>
      <c r="G15" s="275"/>
      <c r="H15" s="275"/>
      <c r="I15" s="275">
        <v>42000</v>
      </c>
      <c r="J15" s="276">
        <v>42000</v>
      </c>
      <c r="K15" s="275">
        <f>I15-J15</f>
        <v>0</v>
      </c>
    </row>
    <row r="16" spans="1:12" x14ac:dyDescent="0.25">
      <c r="C16" s="274"/>
      <c r="D16" s="277" t="s">
        <v>34</v>
      </c>
      <c r="E16" s="277"/>
      <c r="F16" s="277"/>
      <c r="G16" s="277"/>
      <c r="H16" s="275"/>
      <c r="I16" s="275"/>
      <c r="J16" s="276"/>
      <c r="K16" s="275">
        <f t="shared" si="0"/>
        <v>0</v>
      </c>
    </row>
    <row r="17" spans="1:12" x14ac:dyDescent="0.25">
      <c r="C17" s="274"/>
      <c r="D17" s="277" t="s">
        <v>34</v>
      </c>
      <c r="E17" s="277"/>
      <c r="F17" s="277"/>
      <c r="G17" s="277"/>
      <c r="H17" s="275"/>
      <c r="I17" s="275"/>
      <c r="J17" s="276"/>
      <c r="K17" s="275">
        <f t="shared" si="0"/>
        <v>0</v>
      </c>
    </row>
    <row r="18" spans="1:12" x14ac:dyDescent="0.25">
      <c r="C18" s="274"/>
      <c r="D18" s="278"/>
      <c r="E18" s="278"/>
      <c r="F18" s="278"/>
      <c r="G18" s="278"/>
      <c r="H18" s="279"/>
      <c r="I18" s="279"/>
      <c r="J18" s="280"/>
      <c r="K18" s="275">
        <f t="shared" si="0"/>
        <v>0</v>
      </c>
    </row>
    <row r="19" spans="1:12" ht="16.5" thickBot="1" x14ac:dyDescent="0.3">
      <c r="B19" s="281" t="s">
        <v>2</v>
      </c>
      <c r="C19" s="277"/>
      <c r="D19" s="282"/>
      <c r="E19" s="282"/>
      <c r="F19" s="282"/>
      <c r="G19" s="282"/>
      <c r="H19" s="283">
        <f>SUM(H12:H18)</f>
        <v>0</v>
      </c>
      <c r="I19" s="283">
        <f t="shared" ref="I19:K19" si="1">SUM(I12:I18)</f>
        <v>142000</v>
      </c>
      <c r="J19" s="284">
        <f t="shared" si="1"/>
        <v>127000</v>
      </c>
      <c r="K19" s="316">
        <f t="shared" si="1"/>
        <v>15000</v>
      </c>
      <c r="L19" s="167" t="s">
        <v>208</v>
      </c>
    </row>
    <row r="20" spans="1:12" ht="16.5" thickTop="1" x14ac:dyDescent="0.25">
      <c r="B20" s="281"/>
      <c r="D20" s="22"/>
      <c r="H20" s="167"/>
      <c r="J20" s="285"/>
      <c r="K20" s="285"/>
    </row>
    <row r="21" spans="1:12" x14ac:dyDescent="0.25">
      <c r="A21" s="286" t="s">
        <v>150</v>
      </c>
      <c r="C21" s="287"/>
      <c r="D21" s="288"/>
      <c r="E21" s="287"/>
      <c r="F21" s="287"/>
      <c r="G21" s="287"/>
      <c r="H21" s="287"/>
      <c r="I21" s="400">
        <f>I19-142000</f>
        <v>0</v>
      </c>
    </row>
    <row r="22" spans="1:12" x14ac:dyDescent="0.25">
      <c r="A22" s="286"/>
      <c r="C22" s="287"/>
      <c r="D22" s="288"/>
      <c r="E22" s="287"/>
      <c r="F22" s="287"/>
      <c r="G22" s="287"/>
      <c r="H22" s="287"/>
      <c r="I22" s="288"/>
    </row>
    <row r="23" spans="1:12" ht="15.6" customHeight="1" x14ac:dyDescent="0.25">
      <c r="A23" s="166" t="s">
        <v>217</v>
      </c>
      <c r="C23" s="289"/>
      <c r="D23" s="166"/>
      <c r="E23" s="289"/>
      <c r="F23" s="289"/>
      <c r="G23" s="289"/>
      <c r="H23" s="289"/>
      <c r="I23" s="166"/>
      <c r="J23" s="166"/>
      <c r="K23" s="166"/>
      <c r="L23" s="166"/>
    </row>
    <row r="24" spans="1:12" x14ac:dyDescent="0.25">
      <c r="A24" s="166"/>
      <c r="C24" s="289"/>
      <c r="D24" s="166"/>
      <c r="E24" s="289"/>
      <c r="F24" s="289"/>
      <c r="G24" s="289"/>
      <c r="H24" s="289"/>
      <c r="I24" s="166"/>
      <c r="J24" s="166"/>
      <c r="K24" s="166"/>
      <c r="L24" s="166"/>
    </row>
    <row r="25" spans="1:12" ht="15.6" customHeight="1" x14ac:dyDescent="0.25">
      <c r="A25" s="168" t="s">
        <v>218</v>
      </c>
      <c r="C25" s="290"/>
      <c r="D25" s="168"/>
      <c r="E25" s="290"/>
      <c r="F25" s="290"/>
      <c r="G25" s="290"/>
      <c r="H25" s="290"/>
      <c r="I25" s="168"/>
      <c r="J25" s="168"/>
      <c r="K25" s="168"/>
      <c r="L25" s="168"/>
    </row>
    <row r="26" spans="1:12" x14ac:dyDescent="0.25">
      <c r="A26" s="168"/>
      <c r="C26" s="290"/>
      <c r="D26" s="168"/>
      <c r="E26" s="290"/>
      <c r="F26" s="290"/>
      <c r="G26" s="290"/>
      <c r="H26" s="290"/>
      <c r="I26" s="168"/>
      <c r="J26" s="168"/>
      <c r="K26" s="168"/>
      <c r="L26" s="168"/>
    </row>
    <row r="27" spans="1:12" x14ac:dyDescent="0.25">
      <c r="A27" s="166" t="s">
        <v>253</v>
      </c>
      <c r="C27" s="289"/>
      <c r="D27" s="166"/>
      <c r="E27" s="289"/>
      <c r="F27" s="289"/>
      <c r="G27" s="289"/>
      <c r="H27" s="289"/>
      <c r="I27" s="166"/>
      <c r="J27" s="166"/>
      <c r="K27" s="166"/>
      <c r="L27" s="166"/>
    </row>
    <row r="28" spans="1:12" x14ac:dyDescent="0.25">
      <c r="A28" s="169"/>
      <c r="D28" s="169"/>
      <c r="I28" s="169"/>
      <c r="J28" s="169"/>
      <c r="K28" s="169"/>
      <c r="L28" s="169"/>
    </row>
    <row r="29" spans="1:12" ht="15.6" customHeight="1" x14ac:dyDescent="0.25">
      <c r="A29" s="166" t="s">
        <v>219</v>
      </c>
      <c r="C29" s="289"/>
      <c r="D29" s="166"/>
      <c r="E29" s="289"/>
      <c r="F29" s="289"/>
      <c r="G29" s="289"/>
      <c r="H29" s="289"/>
      <c r="I29" s="166"/>
      <c r="J29" s="166"/>
      <c r="K29" s="166"/>
      <c r="L29" s="166"/>
    </row>
    <row r="30" spans="1:12" ht="15.6" customHeight="1" x14ac:dyDescent="0.25">
      <c r="B30" s="167" t="s">
        <v>220</v>
      </c>
      <c r="C30" s="289"/>
      <c r="D30" s="166"/>
      <c r="E30" s="289"/>
      <c r="F30" s="289"/>
      <c r="G30" s="289"/>
      <c r="H30" s="289"/>
      <c r="I30" s="166"/>
      <c r="J30" s="166"/>
      <c r="K30" s="166"/>
      <c r="L30" s="166"/>
    </row>
    <row r="31" spans="1:12" ht="15.6" customHeight="1" x14ac:dyDescent="0.25">
      <c r="B31" s="167" t="s">
        <v>221</v>
      </c>
      <c r="C31" s="289"/>
      <c r="D31" s="166"/>
      <c r="E31" s="289"/>
      <c r="F31" s="289"/>
      <c r="G31" s="289"/>
      <c r="H31" s="289"/>
      <c r="I31" s="166"/>
      <c r="J31" s="166"/>
      <c r="K31" s="166"/>
      <c r="L31" s="166"/>
    </row>
    <row r="32" spans="1:12" x14ac:dyDescent="0.25">
      <c r="B32" s="166" t="s">
        <v>222</v>
      </c>
      <c r="C32" s="289"/>
      <c r="D32" s="166"/>
      <c r="E32" s="289"/>
      <c r="F32" s="289"/>
      <c r="G32" s="289"/>
      <c r="H32" s="289"/>
      <c r="I32" s="166"/>
      <c r="J32" s="166"/>
      <c r="K32" s="166"/>
      <c r="L32" s="166"/>
    </row>
    <row r="33" spans="1:2" x14ac:dyDescent="0.25">
      <c r="A33" s="167"/>
      <c r="B33" s="167" t="s">
        <v>223</v>
      </c>
    </row>
    <row r="34" spans="1:2" x14ac:dyDescent="0.25">
      <c r="A34" s="167"/>
    </row>
    <row r="35" spans="1:2" x14ac:dyDescent="0.25">
      <c r="A35" s="167"/>
    </row>
    <row r="36" spans="1:2" x14ac:dyDescent="0.25">
      <c r="A36" s="167"/>
    </row>
    <row r="38" spans="1:2" x14ac:dyDescent="0.25">
      <c r="A38" s="167"/>
    </row>
    <row r="39" spans="1:2" x14ac:dyDescent="0.25">
      <c r="A39" s="167"/>
    </row>
    <row r="40" spans="1:2" x14ac:dyDescent="0.25">
      <c r="A40" s="167"/>
    </row>
    <row r="41" spans="1:2" x14ac:dyDescent="0.25">
      <c r="A41" s="167"/>
    </row>
    <row r="42" spans="1:2" x14ac:dyDescent="0.25">
      <c r="A42" s="167"/>
    </row>
    <row r="43" spans="1:2" x14ac:dyDescent="0.25">
      <c r="A43" s="167"/>
    </row>
    <row r="44" spans="1:2" x14ac:dyDescent="0.25">
      <c r="A44" s="167"/>
    </row>
    <row r="45" spans="1:2" x14ac:dyDescent="0.25">
      <c r="A45" s="167"/>
    </row>
    <row r="46" spans="1:2" x14ac:dyDescent="0.25">
      <c r="A46" s="167"/>
    </row>
    <row r="47" spans="1:2" x14ac:dyDescent="0.25">
      <c r="A47" s="167"/>
    </row>
    <row r="48" spans="1:2" x14ac:dyDescent="0.25">
      <c r="A48" s="167"/>
    </row>
    <row r="49" spans="1:1" x14ac:dyDescent="0.25">
      <c r="A49" s="167"/>
    </row>
    <row r="50" spans="1:1" x14ac:dyDescent="0.25">
      <c r="A50" s="167"/>
    </row>
    <row r="51" spans="1:1" x14ac:dyDescent="0.25">
      <c r="A51" s="167"/>
    </row>
    <row r="52" spans="1:1" x14ac:dyDescent="0.25">
      <c r="A52" s="167"/>
    </row>
    <row r="53" spans="1:1" x14ac:dyDescent="0.25">
      <c r="A53" s="167"/>
    </row>
    <row r="54" spans="1:1" x14ac:dyDescent="0.25">
      <c r="A54" s="167"/>
    </row>
    <row r="55" spans="1:1" x14ac:dyDescent="0.25">
      <c r="A55" s="167"/>
    </row>
    <row r="56" spans="1:1" x14ac:dyDescent="0.25">
      <c r="A56" s="167"/>
    </row>
    <row r="57" spans="1:1" x14ac:dyDescent="0.25">
      <c r="A57" s="167"/>
    </row>
    <row r="58" spans="1:1" x14ac:dyDescent="0.25">
      <c r="A58" s="167"/>
    </row>
    <row r="59" spans="1:1" x14ac:dyDescent="0.25">
      <c r="A59" s="167"/>
    </row>
    <row r="60" spans="1:1" x14ac:dyDescent="0.25">
      <c r="A60" s="167"/>
    </row>
  </sheetData>
  <sheetProtection formatCells="0" insertRows="0" deleteRows="0"/>
  <protectedRanges>
    <protectedRange sqref="C21:H22 I5" name="Range10_1_1"/>
    <protectedRange sqref="A12:B12" name="Range8_1_1"/>
    <protectedRange sqref="B42:B49" name="Range7_1_1"/>
    <protectedRange sqref="A35" name="Range9_1_1_1"/>
  </protectedRanges>
  <pageMargins left="0.5" right="0.5" top="1" bottom="1" header="0.5" footer="0.5"/>
  <pageSetup scale="57" orientation="portrait" r:id="rId1"/>
  <headerFooter alignWithMargins="0">
    <oddFooter>&amp;L&amp;F&amp;C&amp;A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5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46.85546875" customWidth="1"/>
    <col min="2" max="2" width="20.7109375" style="180" customWidth="1"/>
    <col min="3" max="3" width="20.7109375" customWidth="1"/>
  </cols>
  <sheetData>
    <row r="1" spans="1:10" s="17" customFormat="1" ht="18.75" x14ac:dyDescent="0.3">
      <c r="A1" s="417" t="str">
        <f>'Start Here'!B3</f>
        <v>ABC International</v>
      </c>
      <c r="B1" s="418"/>
      <c r="J1" s="17" t="s">
        <v>21</v>
      </c>
    </row>
    <row r="2" spans="1:10" s="17" customFormat="1" ht="18.75" x14ac:dyDescent="0.3">
      <c r="A2" s="419">
        <f>'Exh A -Rate Info-Subawards $25K'!B7</f>
        <v>2023</v>
      </c>
      <c r="B2" s="418"/>
      <c r="C2" s="17" t="s">
        <v>21</v>
      </c>
    </row>
    <row r="3" spans="1:10" ht="18.75" x14ac:dyDescent="0.3">
      <c r="A3" s="18" t="s">
        <v>205</v>
      </c>
      <c r="B3" s="171"/>
    </row>
    <row r="4" spans="1:10" ht="15" customHeight="1" x14ac:dyDescent="0.25">
      <c r="A4" s="6"/>
      <c r="B4" s="7"/>
      <c r="C4" s="172"/>
      <c r="D4" s="33"/>
    </row>
    <row r="5" spans="1:10" ht="15.75" x14ac:dyDescent="0.25">
      <c r="A5" s="173" t="s">
        <v>79</v>
      </c>
      <c r="B5" s="174" t="s">
        <v>224</v>
      </c>
      <c r="C5" s="175" t="s">
        <v>225</v>
      </c>
      <c r="D5" s="33"/>
    </row>
    <row r="6" spans="1:10" ht="15.75" x14ac:dyDescent="0.25">
      <c r="A6" s="5"/>
      <c r="B6" s="176"/>
      <c r="C6" s="165"/>
      <c r="D6" s="33"/>
    </row>
    <row r="7" spans="1:10" ht="15.75" x14ac:dyDescent="0.25">
      <c r="A7" s="5" t="s">
        <v>80</v>
      </c>
      <c r="B7" s="176"/>
      <c r="C7" s="165" t="s">
        <v>21</v>
      </c>
      <c r="D7" s="33"/>
    </row>
    <row r="8" spans="1:10" ht="15.75" x14ac:dyDescent="0.25">
      <c r="A8" s="5" t="s">
        <v>81</v>
      </c>
      <c r="B8" s="176"/>
      <c r="C8" s="165">
        <v>1000000</v>
      </c>
      <c r="D8" s="33"/>
    </row>
    <row r="9" spans="1:10" ht="15.75" x14ac:dyDescent="0.25">
      <c r="A9" s="5" t="s">
        <v>85</v>
      </c>
      <c r="B9" s="176"/>
      <c r="C9" s="165">
        <v>843007</v>
      </c>
      <c r="D9" s="33"/>
    </row>
    <row r="10" spans="1:10" ht="15.75" x14ac:dyDescent="0.25">
      <c r="A10" s="5"/>
      <c r="B10" s="176"/>
      <c r="C10" s="177"/>
      <c r="D10" s="33"/>
    </row>
    <row r="11" spans="1:10" ht="15.75" x14ac:dyDescent="0.25">
      <c r="A11" s="5" t="s">
        <v>82</v>
      </c>
      <c r="B11" s="176"/>
      <c r="C11" s="165">
        <f>SUM(C8:C10)</f>
        <v>1843007</v>
      </c>
      <c r="D11" s="33"/>
    </row>
    <row r="12" spans="1:10" ht="15.75" x14ac:dyDescent="0.25">
      <c r="A12" s="5"/>
      <c r="B12" s="176"/>
      <c r="C12" s="165"/>
      <c r="D12" s="33"/>
    </row>
    <row r="13" spans="1:10" ht="15.75" x14ac:dyDescent="0.25">
      <c r="A13" s="5" t="s">
        <v>83</v>
      </c>
      <c r="B13" s="176"/>
      <c r="C13" s="165"/>
      <c r="D13" s="33"/>
    </row>
    <row r="14" spans="1:10" ht="15.75" x14ac:dyDescent="0.25">
      <c r="A14" s="5" t="s">
        <v>104</v>
      </c>
      <c r="B14" s="176"/>
      <c r="C14" s="165">
        <v>300000</v>
      </c>
      <c r="D14" s="33"/>
    </row>
    <row r="15" spans="1:10" ht="15.75" x14ac:dyDescent="0.25">
      <c r="A15" s="5" t="s">
        <v>105</v>
      </c>
      <c r="B15" s="176"/>
      <c r="C15" s="165">
        <v>53106</v>
      </c>
      <c r="D15" s="33"/>
    </row>
    <row r="16" spans="1:10" ht="15.75" x14ac:dyDescent="0.25">
      <c r="A16" s="5"/>
      <c r="B16" s="176"/>
      <c r="C16" s="177"/>
      <c r="D16" s="33"/>
    </row>
    <row r="17" spans="1:4" ht="15.75" x14ac:dyDescent="0.25">
      <c r="A17" s="5" t="s">
        <v>84</v>
      </c>
      <c r="B17" s="176"/>
      <c r="C17" s="165">
        <f>SUM(C14:C16)</f>
        <v>353106</v>
      </c>
      <c r="D17" s="33"/>
    </row>
    <row r="18" spans="1:4" ht="15.75" x14ac:dyDescent="0.25">
      <c r="A18" s="5"/>
      <c r="B18" s="176"/>
      <c r="C18" s="165"/>
      <c r="D18" s="33"/>
    </row>
    <row r="19" spans="1:4" ht="15.75" x14ac:dyDescent="0.25">
      <c r="A19" s="5"/>
      <c r="B19" s="176"/>
      <c r="C19" s="165"/>
      <c r="D19" s="33"/>
    </row>
    <row r="20" spans="1:4" ht="16.5" thickBot="1" x14ac:dyDescent="0.3">
      <c r="A20" s="5" t="s">
        <v>100</v>
      </c>
      <c r="B20" s="176"/>
      <c r="C20" s="178">
        <f>C11+C17</f>
        <v>2196113</v>
      </c>
      <c r="D20" s="33"/>
    </row>
    <row r="21" spans="1:4" ht="16.5" thickTop="1" x14ac:dyDescent="0.25">
      <c r="A21" s="5"/>
      <c r="B21" s="176"/>
      <c r="C21" s="46"/>
      <c r="D21" s="33"/>
    </row>
    <row r="22" spans="1:4" ht="15.75" x14ac:dyDescent="0.25">
      <c r="A22" s="5"/>
      <c r="B22" s="176"/>
      <c r="C22" s="53"/>
      <c r="D22" s="33"/>
    </row>
    <row r="23" spans="1:4" x14ac:dyDescent="0.25">
      <c r="A23" s="292" t="s">
        <v>341</v>
      </c>
      <c r="B23" s="179"/>
      <c r="D23" s="33"/>
    </row>
    <row r="24" spans="1:4" x14ac:dyDescent="0.25">
      <c r="A24" t="s">
        <v>340</v>
      </c>
      <c r="D24" s="33"/>
    </row>
    <row r="25" spans="1:4" ht="15.75" x14ac:dyDescent="0.25">
      <c r="A25" s="5" t="s">
        <v>342</v>
      </c>
    </row>
  </sheetData>
  <pageMargins left="0.5" right="0.5" top="1" bottom="1" header="0.5" footer="0.5"/>
  <pageSetup scale="85" orientation="portrait" r:id="rId1"/>
  <headerFooter alignWithMargins="0">
    <oddFooter>&amp;L&amp;F&amp;C&amp;A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f2543b-8b7f-44d9-9505-ad75c5a253cd">
      <Terms xmlns="http://schemas.microsoft.com/office/infopath/2007/PartnerControls"/>
    </lcf76f155ced4ddcb4097134ff3c332f>
    <TaxCatchAll xmlns="31062a0d-ede8-4112-b4bb-00a9c1bc8e1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F442B908913F438186375BAAFB855D" ma:contentTypeVersion="19" ma:contentTypeDescription="Create a new document." ma:contentTypeScope="" ma:versionID="b35c6c5067bf60435972b45b7f5a438b">
  <xsd:schema xmlns:xsd="http://www.w3.org/2001/XMLSchema" xmlns:xs="http://www.w3.org/2001/XMLSchema" xmlns:p="http://schemas.microsoft.com/office/2006/metadata/properties" xmlns:ns2="60f2543b-8b7f-44d9-9505-ad75c5a253cd" xmlns:ns3="0f0a3515-13e1-4062-a3fa-b94bfab44865" xmlns:ns4="31062a0d-ede8-4112-b4bb-00a9c1bc8e16" targetNamespace="http://schemas.microsoft.com/office/2006/metadata/properties" ma:root="true" ma:fieldsID="d51c820d470ebef07e5e6dc1e02cc2e9" ns2:_="" ns3:_="" ns4:_="">
    <xsd:import namespace="60f2543b-8b7f-44d9-9505-ad75c5a253cd"/>
    <xsd:import namespace="0f0a3515-13e1-4062-a3fa-b94bfab44865"/>
    <xsd:import namespace="31062a0d-ede8-4112-b4bb-00a9c1bc8e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543b-8b7f-44d9-9505-ad75c5a253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0a3515-13e1-4062-a3fa-b94bfab4486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62a0d-ede8-4112-b4bb-00a9c1bc8e1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ff4ff06-106a-4389-b157-9952dab7ae74}" ma:internalName="TaxCatchAll" ma:showField="CatchAllData" ma:web="0f0a3515-13e1-4062-a3fa-b94bfab448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45A688-BA0D-40F4-8C20-F26CFCFC3BC5}">
  <ds:schemaRefs>
    <ds:schemaRef ds:uri="http://schemas.microsoft.com/office/2006/metadata/properties"/>
    <ds:schemaRef ds:uri="http://schemas.microsoft.com/office/infopath/2007/PartnerControls"/>
    <ds:schemaRef ds:uri="60f2543b-8b7f-44d9-9505-ad75c5a253cd"/>
    <ds:schemaRef ds:uri="31062a0d-ede8-4112-b4bb-00a9c1bc8e16"/>
  </ds:schemaRefs>
</ds:datastoreItem>
</file>

<file path=customXml/itemProps2.xml><?xml version="1.0" encoding="utf-8"?>
<ds:datastoreItem xmlns:ds="http://schemas.openxmlformats.org/officeDocument/2006/customXml" ds:itemID="{27B65636-9CEF-47CE-8595-CA89F1A550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22E5E8-2BD2-4C76-AE8D-4505FF61CC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2543b-8b7f-44d9-9505-ad75c5a253cd"/>
    <ds:schemaRef ds:uri="0f0a3515-13e1-4062-a3fa-b94bfab44865"/>
    <ds:schemaRef ds:uri="31062a0d-ede8-4112-b4bb-00a9c1bc8e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Start Here</vt:lpstr>
      <vt:lpstr>Exh A -Rate Info-Subawards $25K</vt:lpstr>
      <vt:lpstr>Exh A -Rate Info-Subawards $50K</vt:lpstr>
      <vt:lpstr>Exh B-Summary-Subaward $25K</vt:lpstr>
      <vt:lpstr>Exh B-Summary-Subawards $50K</vt:lpstr>
      <vt:lpstr>Exh C- Indir SW&amp;F</vt:lpstr>
      <vt:lpstr>Exh D-Subawards $25K</vt:lpstr>
      <vt:lpstr>Exh D-Subawards $50k</vt:lpstr>
      <vt:lpstr>Exh E- SEFA</vt:lpstr>
      <vt:lpstr>Exh F- Contract&amp;Other</vt:lpstr>
      <vt:lpstr>Exh G- Depr</vt:lpstr>
      <vt:lpstr>Exh H-Direct Allocation</vt:lpstr>
      <vt:lpstr>'Exh B-Summary-Subaward $25K'!Print_Area</vt:lpstr>
      <vt:lpstr>'Exh B-Summary-Subawards $50K'!Print_Area</vt:lpstr>
      <vt:lpstr>'Exh C- Indir SW&amp;F'!Print_Area</vt:lpstr>
      <vt:lpstr>'Exh D-Subawards $25K'!Print_Area</vt:lpstr>
      <vt:lpstr>'Exh D-Subawards $50k'!Print_Area</vt:lpstr>
      <vt:lpstr>'Exh E- SEFA'!Print_Area</vt:lpstr>
      <vt:lpstr>'Exh F- Contract&amp;Other'!Print_Area</vt:lpstr>
      <vt:lpstr>'Exh G- Depr'!Print_Area</vt:lpstr>
      <vt:lpstr>'Start Here'!Print_Area</vt:lpstr>
      <vt:lpstr>'Exh C- Indir SW&amp;F'!Print_Titles</vt:lpstr>
    </vt:vector>
  </TitlesOfParts>
  <Company>National Business Center - Denver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NBC</dc:creator>
  <cp:lastModifiedBy>Sheyyab, Omar S</cp:lastModifiedBy>
  <cp:lastPrinted>2019-10-24T21:31:45Z</cp:lastPrinted>
  <dcterms:created xsi:type="dcterms:W3CDTF">2004-03-26T21:50:53Z</dcterms:created>
  <dcterms:modified xsi:type="dcterms:W3CDTF">2024-12-04T11:55:55Z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qminfo">
    <vt:i4>2</vt:i4>
  </property>
  <property fmtid="{D5CDD505-2E9C-101B-9397-08002B2CF9AE}" pid="3" name="lqmsess">
    <vt:lpwstr>5eb923f1-2998-4058-8c09-687aa285d3a4</vt:lpwstr>
  </property>
  <property fmtid="{D5CDD505-2E9C-101B-9397-08002B2CF9AE}" pid="4" name="ContentTypeId">
    <vt:lpwstr>0x0101009EF442B908913F438186375BAAFB855D</vt:lpwstr>
  </property>
</Properties>
</file>